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875" yWindow="-75" windowWidth="12765" windowHeight="11640"/>
  </bookViews>
  <sheets>
    <sheet name="Бр" sheetId="1" r:id="rId1"/>
    <sheet name="Показатели Бр" sheetId="5" r:id="rId2"/>
    <sheet name="Поселения" sheetId="4" r:id="rId3"/>
    <sheet name="Показатели поселения" sheetId="8" r:id="rId4"/>
  </sheets>
  <definedNames>
    <definedName name="_GoBack" localSheetId="3">'Показатели поселения'!$G$51</definedName>
    <definedName name="_xlnm._FilterDatabase" localSheetId="3" hidden="1">'Показатели поселения'!$A$4:$I$203</definedName>
    <definedName name="_xlnm.Print_Titles" localSheetId="0">Бр!$4:$7</definedName>
    <definedName name="_xlnm.Print_Titles" localSheetId="2">Поселения!$4:$6</definedName>
    <definedName name="_xlnm.Print_Area" localSheetId="0">Бр!$A$1:$U$299</definedName>
    <definedName name="_xlnm.Print_Area" localSheetId="1">'Показатели Бр'!$A$1:$I$369</definedName>
    <definedName name="_xlnm.Print_Area" localSheetId="3">'Показатели поселения'!$A$1:$I$205</definedName>
    <definedName name="_xlnm.Print_Area" localSheetId="2">Поселения!$A$1:$Q$136</definedName>
  </definedNames>
  <calcPr calcId="145621"/>
</workbook>
</file>

<file path=xl/calcChain.xml><?xml version="1.0" encoding="utf-8"?>
<calcChain xmlns="http://schemas.openxmlformats.org/spreadsheetml/2006/main">
  <c r="M8" i="1" l="1"/>
  <c r="N8" i="1"/>
  <c r="D30" i="1"/>
  <c r="D28" i="1"/>
  <c r="I28" i="1" l="1"/>
  <c r="J9" i="1" l="1"/>
  <c r="E9" i="1" l="1"/>
  <c r="I20" i="4" l="1"/>
  <c r="I69" i="1" l="1"/>
  <c r="I112" i="4" l="1"/>
  <c r="H172" i="5" l="1"/>
  <c r="E174" i="1" l="1"/>
  <c r="D125" i="1" l="1"/>
  <c r="I125" i="1"/>
  <c r="J125" i="1"/>
  <c r="S132" i="1"/>
  <c r="T132" i="1"/>
  <c r="Q132" i="1"/>
  <c r="R132" i="1"/>
  <c r="H132" i="1"/>
  <c r="O132" i="1"/>
  <c r="P132" i="1"/>
  <c r="C132" i="1"/>
  <c r="M132" i="1" l="1"/>
  <c r="N132" i="1"/>
  <c r="H145" i="8"/>
  <c r="H143" i="8"/>
  <c r="J125" i="4" l="1"/>
  <c r="I125" i="4"/>
  <c r="E125" i="4"/>
  <c r="D125" i="4"/>
  <c r="D20" i="4" l="1"/>
  <c r="E286" i="1" l="1"/>
  <c r="D286" i="1"/>
  <c r="I273" i="1"/>
  <c r="D273" i="1"/>
  <c r="J248" i="1" l="1"/>
  <c r="I248" i="1"/>
  <c r="O93" i="1" l="1"/>
  <c r="O94" i="1"/>
  <c r="S94" i="1"/>
  <c r="T94" i="1"/>
  <c r="S93" i="1"/>
  <c r="T93" i="1"/>
  <c r="Q94" i="1"/>
  <c r="R94" i="1"/>
  <c r="Q93" i="1"/>
  <c r="R93" i="1"/>
  <c r="D69" i="1"/>
  <c r="H93" i="1"/>
  <c r="H94" i="1"/>
  <c r="C93" i="1"/>
  <c r="C94" i="1"/>
  <c r="C95" i="1"/>
  <c r="H95" i="1"/>
  <c r="O95" i="1"/>
  <c r="P95" i="1"/>
  <c r="Q95" i="1"/>
  <c r="R95" i="1"/>
  <c r="S95" i="1"/>
  <c r="T95" i="1"/>
  <c r="I31" i="1"/>
  <c r="S36" i="1"/>
  <c r="T36" i="1"/>
  <c r="Q36" i="1"/>
  <c r="R36" i="1"/>
  <c r="E31" i="1"/>
  <c r="D31" i="1"/>
  <c r="H36" i="1"/>
  <c r="C36" i="1"/>
  <c r="C37" i="1"/>
  <c r="H37" i="1"/>
  <c r="O37" i="1"/>
  <c r="P37" i="1"/>
  <c r="Q37" i="1"/>
  <c r="R37" i="1"/>
  <c r="S37" i="1"/>
  <c r="T37" i="1"/>
  <c r="E25" i="1"/>
  <c r="M94" i="1" l="1"/>
  <c r="N93" i="1"/>
  <c r="M93" i="1"/>
  <c r="N94" i="1"/>
  <c r="M95" i="1"/>
  <c r="N95" i="1"/>
  <c r="M37" i="1"/>
  <c r="N37" i="1"/>
  <c r="S219" i="1"/>
  <c r="T219" i="1"/>
  <c r="P219" i="1"/>
  <c r="F207" i="1"/>
  <c r="G207" i="1"/>
  <c r="I207" i="1"/>
  <c r="J207" i="1"/>
  <c r="K207" i="1"/>
  <c r="H219" i="1"/>
  <c r="H218" i="1"/>
  <c r="E207" i="1"/>
  <c r="D207" i="1"/>
  <c r="C219" i="1"/>
  <c r="C215" i="1"/>
  <c r="C216" i="1"/>
  <c r="C217" i="1"/>
  <c r="K202" i="1"/>
  <c r="F202" i="1"/>
  <c r="J194" i="1"/>
  <c r="I192" i="1"/>
  <c r="I191" i="1" s="1"/>
  <c r="D192" i="1"/>
  <c r="K184" i="1"/>
  <c r="J184" i="1"/>
  <c r="I184" i="1"/>
  <c r="P188" i="1"/>
  <c r="O188" i="1"/>
  <c r="O189" i="1"/>
  <c r="P189" i="1"/>
  <c r="Q189" i="1"/>
  <c r="R189" i="1"/>
  <c r="H189" i="1"/>
  <c r="S189" i="1"/>
  <c r="T189" i="1"/>
  <c r="C189" i="1"/>
  <c r="C188" i="1"/>
  <c r="E184" i="1"/>
  <c r="F184" i="1"/>
  <c r="G184" i="1"/>
  <c r="D184" i="1"/>
  <c r="J174" i="1"/>
  <c r="H174" i="1" s="1"/>
  <c r="C207" i="1" l="1"/>
  <c r="M189" i="1"/>
  <c r="N189" i="1"/>
  <c r="C184" i="1"/>
  <c r="E194" i="1"/>
  <c r="S205" i="1"/>
  <c r="T205" i="1"/>
  <c r="Q205" i="1"/>
  <c r="R205" i="1"/>
  <c r="O205" i="1"/>
  <c r="P205" i="1"/>
  <c r="H205" i="1"/>
  <c r="C205" i="1"/>
  <c r="N205" i="1" l="1"/>
  <c r="M205" i="1"/>
  <c r="I9" i="1" l="1"/>
  <c r="Q209" i="1" l="1"/>
  <c r="R209" i="1"/>
  <c r="O209" i="1"/>
  <c r="P209" i="1"/>
  <c r="H209" i="1"/>
  <c r="C209" i="1"/>
  <c r="T216" i="1"/>
  <c r="T217" i="1"/>
  <c r="T218" i="1"/>
  <c r="S217" i="1"/>
  <c r="S218" i="1"/>
  <c r="R217" i="1"/>
  <c r="R218" i="1"/>
  <c r="Q217" i="1"/>
  <c r="Q218" i="1"/>
  <c r="P217" i="1"/>
  <c r="P218" i="1"/>
  <c r="O217" i="1"/>
  <c r="O218" i="1"/>
  <c r="H217" i="1"/>
  <c r="C218" i="1"/>
  <c r="N217" i="1" l="1"/>
  <c r="M218" i="1"/>
  <c r="M217" i="1"/>
  <c r="N218" i="1"/>
  <c r="J96" i="1"/>
  <c r="I96" i="1"/>
  <c r="E96" i="1"/>
  <c r="D96" i="1"/>
  <c r="S114" i="1"/>
  <c r="T114" i="1"/>
  <c r="S113" i="1"/>
  <c r="T113" i="1"/>
  <c r="Q114" i="1"/>
  <c r="R114" i="1"/>
  <c r="Q113" i="1"/>
  <c r="R113" i="1"/>
  <c r="O114" i="1"/>
  <c r="P114" i="1"/>
  <c r="O113" i="1"/>
  <c r="P113" i="1"/>
  <c r="H113" i="1"/>
  <c r="H114" i="1"/>
  <c r="C113" i="1"/>
  <c r="C114" i="1"/>
  <c r="N113" i="1" l="1"/>
  <c r="M114" i="1"/>
  <c r="M113" i="1"/>
  <c r="N114" i="1"/>
  <c r="O112" i="1"/>
  <c r="S112" i="1"/>
  <c r="T112" i="1"/>
  <c r="Q112" i="1"/>
  <c r="R112" i="1"/>
  <c r="P112" i="1"/>
  <c r="H112" i="1"/>
  <c r="C112" i="1"/>
  <c r="N112" i="1" l="1"/>
  <c r="M112" i="1"/>
  <c r="J69" i="1"/>
  <c r="E69" i="1" l="1"/>
  <c r="O92" i="1"/>
  <c r="C92" i="1" l="1"/>
  <c r="E27" i="1" l="1"/>
  <c r="J98" i="4" l="1"/>
  <c r="J96" i="4" s="1"/>
  <c r="H176" i="5" l="1"/>
  <c r="D98" i="4" l="1"/>
  <c r="D77" i="4"/>
  <c r="D75" i="4" s="1"/>
  <c r="H86" i="4"/>
  <c r="N86" i="4"/>
  <c r="C86" i="4"/>
  <c r="C87" i="4"/>
  <c r="H87" i="4"/>
  <c r="N87" i="4"/>
  <c r="O87" i="4"/>
  <c r="P87" i="4"/>
  <c r="I77" i="4"/>
  <c r="J77" i="4"/>
  <c r="E77" i="4"/>
  <c r="N85" i="4"/>
  <c r="C85" i="4"/>
  <c r="D36" i="4"/>
  <c r="M86" i="4" l="1"/>
  <c r="M87" i="4"/>
  <c r="P127" i="4" l="1"/>
  <c r="O127" i="4"/>
  <c r="N127" i="4"/>
  <c r="H127" i="4"/>
  <c r="C127" i="4"/>
  <c r="E124" i="4"/>
  <c r="M127" i="4" l="1"/>
  <c r="D146" i="1" l="1"/>
  <c r="E136" i="1"/>
  <c r="D136" i="1"/>
  <c r="E125" i="1"/>
  <c r="P135" i="1"/>
  <c r="O135" i="1"/>
  <c r="H135" i="1"/>
  <c r="C135" i="1"/>
  <c r="C129" i="1"/>
  <c r="M135" i="1" l="1"/>
  <c r="N135" i="1"/>
  <c r="D9" i="1" l="1"/>
  <c r="I265" i="1"/>
  <c r="E248" i="1"/>
  <c r="D248" i="1"/>
  <c r="P259" i="1"/>
  <c r="O259" i="1"/>
  <c r="H259" i="1"/>
  <c r="C259" i="1"/>
  <c r="N259" i="1" l="1"/>
  <c r="M259" i="1"/>
  <c r="H233" i="1" l="1"/>
  <c r="J191" i="1"/>
  <c r="D177" i="1"/>
  <c r="I177" i="1"/>
  <c r="D162" i="1"/>
  <c r="H140" i="1"/>
  <c r="H100" i="1"/>
  <c r="E48" i="1"/>
  <c r="P28" i="1"/>
  <c r="H189" i="5" l="1"/>
  <c r="K168" i="1"/>
  <c r="J168" i="1"/>
  <c r="I168" i="1"/>
  <c r="I167" i="1" s="1"/>
  <c r="E168" i="1"/>
  <c r="F168" i="1"/>
  <c r="D168" i="1"/>
  <c r="K177" i="1" l="1"/>
  <c r="K167" i="1" s="1"/>
  <c r="J177" i="1"/>
  <c r="J167" i="1" s="1"/>
  <c r="E177" i="1"/>
  <c r="E167" i="1" s="1"/>
  <c r="F177" i="1"/>
  <c r="I115" i="4" l="1"/>
  <c r="O110" i="1" l="1"/>
  <c r="P110" i="1"/>
  <c r="Q110" i="1"/>
  <c r="R110" i="1"/>
  <c r="S110" i="1"/>
  <c r="T110" i="1"/>
  <c r="H110" i="1"/>
  <c r="C110" i="1"/>
  <c r="O89" i="1"/>
  <c r="P89" i="1"/>
  <c r="Q89" i="1"/>
  <c r="R89" i="1"/>
  <c r="S89" i="1"/>
  <c r="T89" i="1"/>
  <c r="H89" i="1"/>
  <c r="C89" i="1"/>
  <c r="O91" i="1"/>
  <c r="P91" i="1"/>
  <c r="Q91" i="1"/>
  <c r="R91" i="1"/>
  <c r="S91" i="1"/>
  <c r="T91" i="1"/>
  <c r="H91" i="1"/>
  <c r="C91" i="1"/>
  <c r="O90" i="1"/>
  <c r="P90" i="1"/>
  <c r="Q90" i="1"/>
  <c r="R90" i="1"/>
  <c r="S90" i="1"/>
  <c r="T90" i="1"/>
  <c r="H90" i="1"/>
  <c r="C90" i="1"/>
  <c r="M110" i="1" l="1"/>
  <c r="N110" i="1"/>
  <c r="M90" i="1"/>
  <c r="M91" i="1"/>
  <c r="M89" i="1"/>
  <c r="N89" i="1"/>
  <c r="N91" i="1"/>
  <c r="N90" i="1"/>
  <c r="J31" i="1" l="1"/>
  <c r="L31" i="1"/>
  <c r="K31" i="1"/>
  <c r="F31" i="1"/>
  <c r="C31" i="1" s="1"/>
  <c r="G31" i="1"/>
  <c r="O291" i="1" l="1"/>
  <c r="P291" i="1"/>
  <c r="Q291" i="1"/>
  <c r="R291" i="1"/>
  <c r="S291" i="1"/>
  <c r="T291" i="1"/>
  <c r="O292" i="1"/>
  <c r="P292" i="1"/>
  <c r="Q292" i="1"/>
  <c r="R292" i="1"/>
  <c r="S292" i="1"/>
  <c r="T292" i="1"/>
  <c r="K286" i="1"/>
  <c r="J286" i="1"/>
  <c r="I286" i="1"/>
  <c r="F286" i="1"/>
  <c r="H291" i="1"/>
  <c r="H292" i="1"/>
  <c r="C291" i="1"/>
  <c r="C292" i="1"/>
  <c r="D280" i="1"/>
  <c r="O203" i="1"/>
  <c r="P203" i="1"/>
  <c r="Q203" i="1"/>
  <c r="R203" i="1"/>
  <c r="S203" i="1"/>
  <c r="T203" i="1"/>
  <c r="J202" i="1"/>
  <c r="I202" i="1"/>
  <c r="E202" i="1"/>
  <c r="D202" i="1"/>
  <c r="H203" i="1"/>
  <c r="C203" i="1"/>
  <c r="C201" i="1"/>
  <c r="E191" i="1"/>
  <c r="O202" i="1" l="1"/>
  <c r="N292" i="1"/>
  <c r="M291" i="1"/>
  <c r="N291" i="1"/>
  <c r="M292" i="1"/>
  <c r="C202" i="1"/>
  <c r="N203" i="1"/>
  <c r="M203" i="1"/>
  <c r="F56" i="8" l="1"/>
  <c r="I242" i="1"/>
  <c r="J238" i="1"/>
  <c r="K238" i="1"/>
  <c r="I238" i="1"/>
  <c r="E238" i="1"/>
  <c r="F238" i="1"/>
  <c r="D238" i="1"/>
  <c r="O239" i="1"/>
  <c r="P239" i="1"/>
  <c r="Q239" i="1"/>
  <c r="R239" i="1"/>
  <c r="S239" i="1"/>
  <c r="T239" i="1"/>
  <c r="O240" i="1"/>
  <c r="P240" i="1"/>
  <c r="Q240" i="1"/>
  <c r="R240" i="1"/>
  <c r="S240" i="1"/>
  <c r="T240" i="1"/>
  <c r="O241" i="1"/>
  <c r="P241" i="1"/>
  <c r="Q241" i="1"/>
  <c r="R241" i="1"/>
  <c r="S241" i="1"/>
  <c r="T241" i="1"/>
  <c r="H239" i="1"/>
  <c r="H240" i="1"/>
  <c r="H241" i="1"/>
  <c r="C239" i="1"/>
  <c r="C240" i="1"/>
  <c r="C241" i="1"/>
  <c r="E146" i="1"/>
  <c r="O139" i="1"/>
  <c r="P139" i="1"/>
  <c r="Q139" i="1"/>
  <c r="R139" i="1"/>
  <c r="S139" i="1"/>
  <c r="T139" i="1"/>
  <c r="H139" i="1"/>
  <c r="C139" i="1"/>
  <c r="K125" i="1"/>
  <c r="L125" i="1"/>
  <c r="F125" i="1"/>
  <c r="G125" i="1"/>
  <c r="O134" i="1"/>
  <c r="P134" i="1"/>
  <c r="Q134" i="1"/>
  <c r="R134" i="1"/>
  <c r="S134" i="1"/>
  <c r="T134" i="1"/>
  <c r="H134" i="1"/>
  <c r="C134" i="1"/>
  <c r="N240" i="1" l="1"/>
  <c r="N241" i="1"/>
  <c r="S238" i="1"/>
  <c r="M241" i="1"/>
  <c r="N239" i="1"/>
  <c r="P238" i="1"/>
  <c r="M240" i="1"/>
  <c r="M239" i="1"/>
  <c r="T238" i="1"/>
  <c r="C238" i="1"/>
  <c r="N134" i="1"/>
  <c r="M139" i="1"/>
  <c r="N139" i="1"/>
  <c r="M134" i="1"/>
  <c r="C125" i="1"/>
  <c r="H216" i="1" l="1"/>
  <c r="O216" i="1"/>
  <c r="P216" i="1"/>
  <c r="Q216" i="1"/>
  <c r="R216" i="1"/>
  <c r="S216" i="1"/>
  <c r="O210" i="1"/>
  <c r="P210" i="1"/>
  <c r="Q210" i="1"/>
  <c r="R210" i="1"/>
  <c r="S210" i="1"/>
  <c r="T210" i="1"/>
  <c r="H210" i="1"/>
  <c r="C210" i="1"/>
  <c r="N216" i="1" l="1"/>
  <c r="N210" i="1"/>
  <c r="M210" i="1"/>
  <c r="M216" i="1"/>
  <c r="O212" i="1" l="1"/>
  <c r="P212" i="1"/>
  <c r="Q212" i="1"/>
  <c r="R212" i="1"/>
  <c r="S212" i="1"/>
  <c r="T212" i="1"/>
  <c r="H212" i="1"/>
  <c r="C212" i="1"/>
  <c r="M212" i="1" l="1"/>
  <c r="N212" i="1"/>
  <c r="G77" i="4" l="1"/>
  <c r="L77" i="4"/>
  <c r="K77" i="4"/>
  <c r="F77" i="4"/>
  <c r="C77" i="4" s="1"/>
  <c r="O84" i="4"/>
  <c r="P84" i="4"/>
  <c r="O85" i="4"/>
  <c r="P85" i="4"/>
  <c r="H84" i="4"/>
  <c r="H85" i="4"/>
  <c r="M85" i="4" s="1"/>
  <c r="E98" i="4"/>
  <c r="I98" i="4"/>
  <c r="N104" i="4"/>
  <c r="O104" i="4"/>
  <c r="P104" i="4"/>
  <c r="H104" i="4"/>
  <c r="C104" i="4"/>
  <c r="M104" i="4" l="1"/>
  <c r="N21" i="4" l="1"/>
  <c r="H330" i="5"/>
  <c r="H331" i="5"/>
  <c r="H332" i="5"/>
  <c r="H324" i="5"/>
  <c r="H325" i="5"/>
  <c r="H326" i="5"/>
  <c r="H318" i="5"/>
  <c r="H319" i="5"/>
  <c r="H313" i="5"/>
  <c r="H314" i="5"/>
  <c r="H334" i="5"/>
  <c r="H333" i="5"/>
  <c r="H328" i="5"/>
  <c r="H327" i="5"/>
  <c r="H308" i="5"/>
  <c r="H304" i="5"/>
  <c r="H321" i="5"/>
  <c r="H320" i="5"/>
  <c r="H316" i="5"/>
  <c r="H315" i="5"/>
  <c r="H310" i="5"/>
  <c r="H306" i="5"/>
  <c r="H82" i="5"/>
  <c r="H81" i="5"/>
  <c r="H79" i="5"/>
  <c r="H78" i="5"/>
  <c r="H89" i="5"/>
  <c r="H88" i="5"/>
  <c r="H86" i="5"/>
  <c r="H85" i="5"/>
  <c r="H92" i="5"/>
  <c r="H71" i="5"/>
  <c r="H62" i="5"/>
  <c r="H63" i="5"/>
  <c r="H64" i="5"/>
  <c r="H138" i="5"/>
  <c r="H59" i="5"/>
  <c r="H55" i="5"/>
  <c r="H74" i="5"/>
  <c r="H72" i="5"/>
  <c r="H68" i="5"/>
  <c r="H67" i="5"/>
  <c r="H51" i="5"/>
  <c r="H48" i="5"/>
  <c r="H49" i="5"/>
  <c r="H39" i="5"/>
  <c r="H40" i="5"/>
  <c r="H41" i="5"/>
  <c r="H42" i="5"/>
  <c r="H34" i="5"/>
  <c r="H22" i="5"/>
  <c r="H23" i="5"/>
  <c r="H56" i="5"/>
  <c r="H52" i="5"/>
  <c r="H45" i="5"/>
  <c r="H43" i="5"/>
  <c r="H36" i="5"/>
  <c r="H35" i="5"/>
  <c r="H32" i="5"/>
  <c r="H31" i="5"/>
  <c r="H30" i="5"/>
  <c r="H29" i="5"/>
  <c r="H28" i="5"/>
  <c r="H25" i="5"/>
  <c r="H24" i="5"/>
  <c r="H20" i="5"/>
  <c r="H19" i="5"/>
  <c r="H18" i="5"/>
  <c r="H17" i="5"/>
  <c r="H16" i="5"/>
  <c r="H191" i="8" l="1"/>
  <c r="H190" i="8"/>
  <c r="H188" i="8"/>
  <c r="H187" i="8"/>
  <c r="H184" i="8"/>
  <c r="H182" i="8"/>
  <c r="H170" i="8"/>
  <c r="H169" i="8"/>
  <c r="H168" i="8"/>
  <c r="H166" i="8"/>
  <c r="H164" i="8"/>
  <c r="H163" i="8"/>
  <c r="H160" i="8"/>
  <c r="H157" i="8"/>
  <c r="H156" i="8"/>
  <c r="H177" i="8"/>
  <c r="H176" i="8"/>
  <c r="H174" i="8"/>
  <c r="H173" i="8"/>
  <c r="H141" i="8"/>
  <c r="H139" i="8"/>
  <c r="H144" i="8"/>
  <c r="H140" i="8"/>
  <c r="H134" i="8"/>
  <c r="H135" i="8"/>
  <c r="H131" i="8"/>
  <c r="H128" i="8"/>
  <c r="H129" i="8"/>
  <c r="H136" i="8"/>
  <c r="H130" i="8"/>
  <c r="H152" i="8"/>
  <c r="H151" i="8"/>
  <c r="H149" i="8"/>
  <c r="H148" i="8"/>
  <c r="H116" i="8"/>
  <c r="H117" i="8"/>
  <c r="H113" i="8"/>
  <c r="H120" i="8"/>
  <c r="H121" i="8"/>
  <c r="H110" i="8"/>
  <c r="H105" i="8"/>
  <c r="H107" i="8"/>
  <c r="H124" i="8"/>
  <c r="H123" i="8"/>
  <c r="H48" i="8"/>
  <c r="H50" i="8"/>
  <c r="H51" i="8"/>
  <c r="H40" i="8"/>
  <c r="H41" i="8"/>
  <c r="H42" i="8"/>
  <c r="H43" i="8"/>
  <c r="H45" i="8"/>
  <c r="H44" i="8"/>
  <c r="H62" i="8"/>
  <c r="H60" i="8"/>
  <c r="H61" i="8"/>
  <c r="H54" i="8"/>
  <c r="H58" i="8"/>
  <c r="H56" i="8"/>
  <c r="H55" i="8"/>
  <c r="H299" i="5"/>
  <c r="H296" i="5"/>
  <c r="H289" i="5"/>
  <c r="H290" i="5"/>
  <c r="H300" i="5"/>
  <c r="H297" i="5"/>
  <c r="H293" i="5"/>
  <c r="H291" i="5"/>
  <c r="H94" i="5"/>
  <c r="H98" i="5"/>
  <c r="H99" i="5"/>
  <c r="H100" i="5"/>
  <c r="H101" i="5"/>
  <c r="H102" i="5"/>
  <c r="H103" i="5"/>
  <c r="H104" i="5"/>
  <c r="H105" i="5"/>
  <c r="H106" i="5"/>
  <c r="H107" i="5"/>
  <c r="H109" i="5"/>
  <c r="H110" i="5"/>
  <c r="H113" i="5"/>
  <c r="H114" i="5"/>
  <c r="H115" i="5"/>
  <c r="H116" i="5"/>
  <c r="H117" i="5"/>
  <c r="H275" i="5" l="1"/>
  <c r="H276" i="5"/>
  <c r="H270" i="5"/>
  <c r="H271" i="5"/>
  <c r="H277" i="5"/>
  <c r="H273" i="5"/>
  <c r="H272" i="5"/>
  <c r="H267" i="5"/>
  <c r="H265" i="5"/>
  <c r="H264" i="5"/>
  <c r="H260" i="5"/>
  <c r="H258" i="5"/>
  <c r="H252" i="5"/>
  <c r="H251" i="5"/>
  <c r="H259" i="5"/>
  <c r="H255" i="5"/>
  <c r="H254" i="5"/>
  <c r="H253" i="5"/>
  <c r="H280" i="5"/>
  <c r="H281" i="5"/>
  <c r="H282" i="5"/>
  <c r="H171" i="5"/>
  <c r="H163" i="5"/>
  <c r="H164" i="5"/>
  <c r="H177" i="5"/>
  <c r="H175" i="5"/>
  <c r="H173" i="5"/>
  <c r="H168" i="5"/>
  <c r="H166" i="5"/>
  <c r="H165" i="5"/>
  <c r="H11" i="5"/>
  <c r="H12" i="5"/>
  <c r="H9" i="5"/>
  <c r="H8" i="5"/>
  <c r="H135" i="5"/>
  <c r="H133" i="5"/>
  <c r="H125" i="5"/>
  <c r="H126" i="5"/>
  <c r="H119" i="5"/>
  <c r="H130" i="5"/>
  <c r="H127" i="5"/>
  <c r="H123" i="5"/>
  <c r="H120" i="5"/>
  <c r="J269" i="1"/>
  <c r="K269" i="1"/>
  <c r="L269" i="1"/>
  <c r="I269" i="1"/>
  <c r="G269" i="1"/>
  <c r="E269" i="1"/>
  <c r="F269" i="1"/>
  <c r="D269" i="1"/>
  <c r="R238" i="1" l="1"/>
  <c r="Q238" i="1"/>
  <c r="O238" i="1"/>
  <c r="H238" i="1"/>
  <c r="H285" i="5"/>
  <c r="H202" i="5"/>
  <c r="H200" i="5"/>
  <c r="H186" i="5"/>
  <c r="H181" i="5"/>
  <c r="H180" i="5"/>
  <c r="H182" i="5"/>
  <c r="H183" i="5"/>
  <c r="H184" i="5"/>
  <c r="H188" i="5"/>
  <c r="H187" i="5"/>
  <c r="M238" i="1" l="1"/>
  <c r="N238" i="1"/>
  <c r="L168" i="1"/>
  <c r="G168" i="1"/>
  <c r="D174" i="1"/>
  <c r="D167" i="1" s="1"/>
  <c r="F174" i="1"/>
  <c r="F167" i="1" s="1"/>
  <c r="C235" i="1"/>
  <c r="H235" i="1"/>
  <c r="O235" i="1"/>
  <c r="P235" i="1"/>
  <c r="Q235" i="1"/>
  <c r="R235" i="1"/>
  <c r="S235" i="1"/>
  <c r="T235" i="1"/>
  <c r="C174" i="1" l="1"/>
  <c r="M235" i="1"/>
  <c r="N235" i="1"/>
  <c r="H100" i="8" l="1"/>
  <c r="H99" i="8"/>
  <c r="H97" i="8"/>
  <c r="H96" i="8"/>
  <c r="H93" i="8"/>
  <c r="H92" i="8"/>
  <c r="H91" i="8"/>
  <c r="H89" i="8"/>
  <c r="H87" i="8"/>
  <c r="H86" i="8"/>
  <c r="H74" i="8"/>
  <c r="H83" i="8" l="1"/>
  <c r="H81" i="8"/>
  <c r="H78" i="8"/>
  <c r="H77" i="8"/>
  <c r="H76" i="8"/>
  <c r="H75" i="8"/>
  <c r="H73" i="8"/>
  <c r="H69" i="8"/>
  <c r="H68" i="8"/>
  <c r="H66" i="8"/>
  <c r="H65" i="8"/>
  <c r="H29" i="8"/>
  <c r="H28" i="8"/>
  <c r="H24" i="8"/>
  <c r="H26" i="8"/>
  <c r="H23" i="8"/>
  <c r="H17" i="8"/>
  <c r="H19" i="8"/>
  <c r="H20" i="8"/>
  <c r="H11" i="8"/>
  <c r="H12" i="8"/>
  <c r="H13" i="8"/>
  <c r="H14" i="8"/>
  <c r="H9" i="8"/>
  <c r="H33" i="8"/>
  <c r="H32" i="8"/>
  <c r="H36" i="8"/>
  <c r="H35" i="8"/>
  <c r="C101" i="1" l="1"/>
  <c r="H101" i="1"/>
  <c r="O101" i="1"/>
  <c r="P101" i="1"/>
  <c r="Q101" i="1"/>
  <c r="R101" i="1"/>
  <c r="S101" i="1"/>
  <c r="T101" i="1"/>
  <c r="C109" i="1"/>
  <c r="H109" i="1"/>
  <c r="O109" i="1"/>
  <c r="P109" i="1"/>
  <c r="Q109" i="1"/>
  <c r="R109" i="1"/>
  <c r="S109" i="1"/>
  <c r="T109" i="1"/>
  <c r="N101" i="1" l="1"/>
  <c r="M101" i="1"/>
  <c r="N109" i="1"/>
  <c r="M109" i="1"/>
  <c r="C82" i="1" l="1"/>
  <c r="H82" i="1"/>
  <c r="O82" i="1"/>
  <c r="P82" i="1"/>
  <c r="Q82" i="1"/>
  <c r="R82" i="1"/>
  <c r="S82" i="1"/>
  <c r="T82" i="1"/>
  <c r="M82" i="1" l="1"/>
  <c r="N82" i="1"/>
  <c r="C73" i="1" l="1"/>
  <c r="H73" i="1"/>
  <c r="O73" i="1"/>
  <c r="P73" i="1"/>
  <c r="Q73" i="1"/>
  <c r="R73" i="1"/>
  <c r="S73" i="1"/>
  <c r="T73" i="1"/>
  <c r="C71" i="1"/>
  <c r="H71" i="1"/>
  <c r="O71" i="1"/>
  <c r="P71" i="1"/>
  <c r="Q71" i="1"/>
  <c r="R71" i="1"/>
  <c r="S71" i="1"/>
  <c r="T71" i="1"/>
  <c r="N71" i="1" l="1"/>
  <c r="N73" i="1"/>
  <c r="M71" i="1"/>
  <c r="M73" i="1"/>
  <c r="H203" i="8"/>
  <c r="H201" i="8"/>
  <c r="H196" i="8"/>
  <c r="H197" i="8"/>
  <c r="H198" i="8"/>
  <c r="H195" i="8"/>
  <c r="C24" i="4" l="1"/>
  <c r="H24" i="4"/>
  <c r="N24" i="4"/>
  <c r="O24" i="4"/>
  <c r="P24" i="4"/>
  <c r="N22" i="4"/>
  <c r="O22" i="4"/>
  <c r="P22" i="4"/>
  <c r="N23" i="4"/>
  <c r="O23" i="4"/>
  <c r="P23" i="4"/>
  <c r="N25" i="4"/>
  <c r="O25" i="4"/>
  <c r="P25" i="4"/>
  <c r="O21" i="4"/>
  <c r="P21" i="4"/>
  <c r="M24" i="4" l="1"/>
  <c r="J162" i="1" l="1"/>
  <c r="K162" i="1"/>
  <c r="L162" i="1"/>
  <c r="I162" i="1"/>
  <c r="D164" i="1"/>
  <c r="T57" i="1"/>
  <c r="S57" i="1"/>
  <c r="R57" i="1"/>
  <c r="Q57" i="1"/>
  <c r="P57" i="1"/>
  <c r="O57" i="1"/>
  <c r="H57" i="1"/>
  <c r="C57" i="1"/>
  <c r="D161" i="1" l="1"/>
  <c r="M57" i="1"/>
  <c r="N57" i="1"/>
  <c r="H216" i="5" l="1"/>
  <c r="H215" i="5"/>
  <c r="H207" i="5"/>
  <c r="H208" i="5"/>
  <c r="H209" i="5"/>
  <c r="H211" i="5"/>
  <c r="H212" i="5"/>
  <c r="H213" i="5"/>
  <c r="H205" i="5"/>
  <c r="H193" i="5"/>
  <c r="H197" i="5"/>
  <c r="H192" i="5"/>
  <c r="H239" i="5" l="1"/>
  <c r="H240" i="5"/>
  <c r="H241" i="5"/>
  <c r="H242" i="5"/>
  <c r="H243" i="5"/>
  <c r="H244" i="5"/>
  <c r="H245" i="5"/>
  <c r="H246" i="5"/>
  <c r="H247" i="5"/>
  <c r="H248" i="5"/>
  <c r="H238" i="5"/>
  <c r="H235" i="5"/>
  <c r="H233" i="5"/>
  <c r="H230" i="5"/>
  <c r="H228" i="5"/>
  <c r="H225" i="5"/>
  <c r="H221" i="5"/>
  <c r="H222" i="5"/>
  <c r="H223" i="5"/>
  <c r="H220" i="5"/>
  <c r="H159" i="5"/>
  <c r="H157" i="5"/>
  <c r="H156" i="5"/>
  <c r="H153" i="5" l="1"/>
  <c r="H152" i="5"/>
  <c r="H150" i="5"/>
  <c r="H146" i="5"/>
  <c r="H147" i="5"/>
  <c r="H145" i="5"/>
  <c r="H143" i="5"/>
  <c r="H142" i="5"/>
  <c r="J157" i="1" l="1"/>
  <c r="K157" i="1"/>
  <c r="L157" i="1"/>
  <c r="I157" i="1"/>
  <c r="E157" i="1"/>
  <c r="F157" i="1"/>
  <c r="G157" i="1"/>
  <c r="D157" i="1"/>
  <c r="C160" i="1"/>
  <c r="H160" i="1"/>
  <c r="O160" i="1"/>
  <c r="P160" i="1"/>
  <c r="Q160" i="1"/>
  <c r="R160" i="1"/>
  <c r="S160" i="1"/>
  <c r="T160" i="1"/>
  <c r="C159" i="1"/>
  <c r="H159" i="1"/>
  <c r="O159" i="1"/>
  <c r="P159" i="1"/>
  <c r="Q159" i="1"/>
  <c r="R159" i="1"/>
  <c r="S159" i="1"/>
  <c r="T159" i="1"/>
  <c r="N160" i="1" l="1"/>
  <c r="M160" i="1"/>
  <c r="N159" i="1"/>
  <c r="M159" i="1"/>
  <c r="J146" i="1" l="1"/>
  <c r="K146" i="1"/>
  <c r="L146" i="1"/>
  <c r="I146" i="1"/>
  <c r="F146" i="1"/>
  <c r="G146" i="1"/>
  <c r="C131" i="1"/>
  <c r="H131" i="1"/>
  <c r="O131" i="1"/>
  <c r="P131" i="1"/>
  <c r="Q131" i="1"/>
  <c r="R131" i="1"/>
  <c r="S131" i="1"/>
  <c r="T131" i="1"/>
  <c r="N131" i="1" l="1"/>
  <c r="M131" i="1"/>
  <c r="D62" i="4" l="1"/>
  <c r="D60" i="4" s="1"/>
  <c r="E62" i="4"/>
  <c r="E60" i="4" s="1"/>
  <c r="D121" i="4" l="1"/>
  <c r="J200" i="1" l="1"/>
  <c r="K200" i="1"/>
  <c r="L200" i="1"/>
  <c r="I200" i="1"/>
  <c r="E200" i="1"/>
  <c r="F200" i="1"/>
  <c r="G200" i="1"/>
  <c r="D200" i="1"/>
  <c r="H201" i="1"/>
  <c r="O201" i="1"/>
  <c r="P201" i="1"/>
  <c r="Q201" i="1"/>
  <c r="R201" i="1"/>
  <c r="S201" i="1"/>
  <c r="T201" i="1"/>
  <c r="O196" i="1"/>
  <c r="P196" i="1"/>
  <c r="Q196" i="1"/>
  <c r="R196" i="1"/>
  <c r="S196" i="1"/>
  <c r="T196" i="1"/>
  <c r="O197" i="1"/>
  <c r="P197" i="1"/>
  <c r="Q197" i="1"/>
  <c r="R197" i="1"/>
  <c r="S197" i="1"/>
  <c r="T197" i="1"/>
  <c r="O198" i="1"/>
  <c r="P198" i="1"/>
  <c r="Q198" i="1"/>
  <c r="R198" i="1"/>
  <c r="S198" i="1"/>
  <c r="T198" i="1"/>
  <c r="H198" i="1"/>
  <c r="C198" i="1"/>
  <c r="D191" i="1"/>
  <c r="N201" i="1" l="1"/>
  <c r="N198" i="1"/>
  <c r="M201" i="1"/>
  <c r="M198" i="1"/>
  <c r="C220" i="1" l="1"/>
  <c r="H220" i="1"/>
  <c r="O220" i="1"/>
  <c r="P220" i="1"/>
  <c r="Q220" i="1"/>
  <c r="R220" i="1"/>
  <c r="S220" i="1"/>
  <c r="T220" i="1"/>
  <c r="C221" i="1"/>
  <c r="H221" i="1"/>
  <c r="O221" i="1"/>
  <c r="P221" i="1"/>
  <c r="Q221" i="1"/>
  <c r="R221" i="1"/>
  <c r="S221" i="1"/>
  <c r="T221" i="1"/>
  <c r="R215" i="1"/>
  <c r="P215" i="1"/>
  <c r="N220" i="1" l="1"/>
  <c r="N221" i="1"/>
  <c r="M220" i="1"/>
  <c r="M221" i="1"/>
  <c r="I41" i="1" l="1"/>
  <c r="J41" i="1"/>
  <c r="K41" i="1"/>
  <c r="L41" i="1"/>
  <c r="E41" i="1"/>
  <c r="F41" i="1"/>
  <c r="G41" i="1"/>
  <c r="D41" i="1"/>
  <c r="I64" i="1" l="1"/>
  <c r="Q148" i="1"/>
  <c r="Q149" i="1"/>
  <c r="Q150" i="1"/>
  <c r="R140" i="1"/>
  <c r="P85" i="1"/>
  <c r="T290" i="1"/>
  <c r="T289" i="1"/>
  <c r="T288" i="1"/>
  <c r="T287" i="1"/>
  <c r="T285" i="1"/>
  <c r="T284" i="1"/>
  <c r="T283" i="1"/>
  <c r="T281" i="1"/>
  <c r="T278" i="1"/>
  <c r="T277" i="1"/>
  <c r="T275" i="1"/>
  <c r="T274" i="1"/>
  <c r="T273" i="1"/>
  <c r="T271" i="1"/>
  <c r="T270" i="1"/>
  <c r="T267" i="1"/>
  <c r="T266" i="1"/>
  <c r="T264" i="1"/>
  <c r="T263" i="1"/>
  <c r="T262" i="1"/>
  <c r="T261" i="1"/>
  <c r="T258" i="1"/>
  <c r="T257" i="1"/>
  <c r="T256" i="1"/>
  <c r="T255" i="1"/>
  <c r="T254" i="1"/>
  <c r="T253" i="1"/>
  <c r="T252" i="1"/>
  <c r="T251" i="1"/>
  <c r="T250" i="1"/>
  <c r="T249" i="1"/>
  <c r="T247" i="1"/>
  <c r="T246" i="1"/>
  <c r="T245" i="1"/>
  <c r="T244" i="1"/>
  <c r="T243" i="1"/>
  <c r="T236" i="1"/>
  <c r="T234" i="1"/>
  <c r="T233" i="1"/>
  <c r="T232" i="1"/>
  <c r="T231" i="1"/>
  <c r="T230" i="1"/>
  <c r="T228" i="1"/>
  <c r="T227" i="1"/>
  <c r="T226" i="1"/>
  <c r="T224" i="1"/>
  <c r="T223" i="1"/>
  <c r="T222" i="1"/>
  <c r="T215" i="1"/>
  <c r="T214" i="1"/>
  <c r="T213" i="1"/>
  <c r="T211" i="1"/>
  <c r="T208" i="1"/>
  <c r="T204" i="1"/>
  <c r="T199" i="1"/>
  <c r="T195" i="1"/>
  <c r="T194" i="1"/>
  <c r="T193" i="1"/>
  <c r="T192" i="1"/>
  <c r="T188" i="1"/>
  <c r="T187" i="1"/>
  <c r="T186" i="1"/>
  <c r="T185" i="1"/>
  <c r="T183" i="1"/>
  <c r="T182" i="1"/>
  <c r="T181" i="1"/>
  <c r="T180" i="1"/>
  <c r="T179" i="1"/>
  <c r="T178" i="1"/>
  <c r="T176" i="1"/>
  <c r="T175" i="1"/>
  <c r="T173" i="1"/>
  <c r="T172" i="1"/>
  <c r="T171" i="1"/>
  <c r="T170" i="1"/>
  <c r="T169" i="1"/>
  <c r="T166" i="1"/>
  <c r="T165" i="1"/>
  <c r="T163" i="1"/>
  <c r="T158" i="1"/>
  <c r="T156" i="1"/>
  <c r="T155" i="1"/>
  <c r="T154" i="1"/>
  <c r="T153" i="1"/>
  <c r="T152" i="1"/>
  <c r="T151" i="1"/>
  <c r="T150" i="1"/>
  <c r="T149" i="1"/>
  <c r="T148" i="1"/>
  <c r="T147" i="1"/>
  <c r="T145" i="1"/>
  <c r="T144" i="1"/>
  <c r="T143" i="1"/>
  <c r="T142" i="1"/>
  <c r="T141" i="1"/>
  <c r="T140" i="1"/>
  <c r="T138" i="1"/>
  <c r="T137" i="1"/>
  <c r="T133" i="1"/>
  <c r="T130" i="1"/>
  <c r="T129" i="1"/>
  <c r="T128" i="1"/>
  <c r="T127" i="1"/>
  <c r="T126" i="1"/>
  <c r="T123" i="1"/>
  <c r="T121" i="1"/>
  <c r="T119" i="1"/>
  <c r="T117" i="1"/>
  <c r="T116" i="1"/>
  <c r="T111" i="1"/>
  <c r="T108" i="1"/>
  <c r="T107" i="1"/>
  <c r="T106" i="1"/>
  <c r="T105" i="1"/>
  <c r="T104" i="1"/>
  <c r="T103" i="1"/>
  <c r="T102" i="1"/>
  <c r="T100" i="1"/>
  <c r="T99" i="1"/>
  <c r="T98" i="1"/>
  <c r="T97" i="1"/>
  <c r="T92" i="1"/>
  <c r="T88" i="1"/>
  <c r="T87" i="1"/>
  <c r="T86" i="1"/>
  <c r="T85" i="1"/>
  <c r="T84" i="1"/>
  <c r="T83" i="1"/>
  <c r="T81" i="1"/>
  <c r="T80" i="1"/>
  <c r="T79" i="1"/>
  <c r="T78" i="1"/>
  <c r="T77" i="1"/>
  <c r="T76" i="1"/>
  <c r="T75" i="1"/>
  <c r="T74" i="1"/>
  <c r="T72" i="1"/>
  <c r="T70" i="1"/>
  <c r="T67" i="1"/>
  <c r="T66" i="1"/>
  <c r="T65" i="1"/>
  <c r="T63" i="1"/>
  <c r="T61" i="1"/>
  <c r="T59" i="1"/>
  <c r="T58" i="1"/>
  <c r="T56" i="1"/>
  <c r="T55" i="1"/>
  <c r="T54" i="1"/>
  <c r="T51" i="1"/>
  <c r="T49" i="1"/>
  <c r="T47" i="1"/>
  <c r="T46" i="1"/>
  <c r="T44" i="1"/>
  <c r="T43" i="1"/>
  <c r="T42" i="1"/>
  <c r="T40" i="1"/>
  <c r="T39" i="1"/>
  <c r="T35" i="1"/>
  <c r="T34" i="1"/>
  <c r="T33" i="1"/>
  <c r="T32" i="1"/>
  <c r="T30" i="1"/>
  <c r="T28" i="1"/>
  <c r="T26" i="1"/>
  <c r="T23" i="1"/>
  <c r="T22" i="1"/>
  <c r="T21" i="1"/>
  <c r="T20" i="1"/>
  <c r="T19" i="1"/>
  <c r="T18" i="1"/>
  <c r="T17" i="1"/>
  <c r="T16" i="1"/>
  <c r="T15" i="1"/>
  <c r="T14" i="1"/>
  <c r="T13" i="1"/>
  <c r="T12" i="1"/>
  <c r="T11" i="1"/>
  <c r="T10" i="1"/>
  <c r="R10" i="1"/>
  <c r="R11" i="1"/>
  <c r="R12" i="1"/>
  <c r="R13" i="1"/>
  <c r="R14" i="1"/>
  <c r="R15" i="1"/>
  <c r="R16" i="1"/>
  <c r="R17" i="1"/>
  <c r="R18" i="1"/>
  <c r="R19" i="1"/>
  <c r="R20" i="1"/>
  <c r="R21" i="1"/>
  <c r="R22" i="1"/>
  <c r="R23" i="1"/>
  <c r="R26" i="1"/>
  <c r="R28" i="1"/>
  <c r="R30" i="1"/>
  <c r="R32" i="1"/>
  <c r="R33" i="1"/>
  <c r="R34" i="1"/>
  <c r="R35" i="1"/>
  <c r="R39" i="1"/>
  <c r="R40" i="1"/>
  <c r="R42" i="1"/>
  <c r="R43" i="1"/>
  <c r="R44" i="1"/>
  <c r="R46" i="1"/>
  <c r="R47" i="1"/>
  <c r="R49" i="1"/>
  <c r="R51" i="1"/>
  <c r="R54" i="1"/>
  <c r="R55" i="1"/>
  <c r="R56" i="1"/>
  <c r="R58" i="1"/>
  <c r="R59" i="1"/>
  <c r="R61" i="1"/>
  <c r="R63" i="1"/>
  <c r="R65" i="1"/>
  <c r="R66" i="1"/>
  <c r="R67" i="1"/>
  <c r="R70" i="1"/>
  <c r="R72" i="1"/>
  <c r="R74" i="1"/>
  <c r="R75" i="1"/>
  <c r="R76" i="1"/>
  <c r="R77" i="1"/>
  <c r="R78" i="1"/>
  <c r="R79" i="1"/>
  <c r="R80" i="1"/>
  <c r="R81" i="1"/>
  <c r="R83" i="1"/>
  <c r="R84" i="1"/>
  <c r="R85" i="1"/>
  <c r="R86" i="1"/>
  <c r="R87" i="1"/>
  <c r="R88" i="1"/>
  <c r="R92" i="1"/>
  <c r="R97" i="1"/>
  <c r="R98" i="1"/>
  <c r="R99" i="1"/>
  <c r="R100" i="1"/>
  <c r="R102" i="1"/>
  <c r="R103" i="1"/>
  <c r="R104" i="1"/>
  <c r="R105" i="1"/>
  <c r="R106" i="1"/>
  <c r="R107" i="1"/>
  <c r="R108" i="1"/>
  <c r="R111" i="1"/>
  <c r="R116" i="1"/>
  <c r="R117" i="1"/>
  <c r="R119" i="1"/>
  <c r="R121" i="1"/>
  <c r="R123" i="1"/>
  <c r="R126" i="1"/>
  <c r="R127" i="1"/>
  <c r="R128" i="1"/>
  <c r="R129" i="1"/>
  <c r="R130" i="1"/>
  <c r="R133" i="1"/>
  <c r="R137" i="1"/>
  <c r="R138" i="1"/>
  <c r="R141" i="1"/>
  <c r="R142" i="1"/>
  <c r="R143" i="1"/>
  <c r="R144" i="1"/>
  <c r="R145" i="1"/>
  <c r="R148" i="1"/>
  <c r="R149" i="1"/>
  <c r="R150" i="1"/>
  <c r="R151" i="1"/>
  <c r="R152" i="1"/>
  <c r="R153" i="1"/>
  <c r="R154" i="1"/>
  <c r="R155" i="1"/>
  <c r="R156" i="1"/>
  <c r="R158" i="1"/>
  <c r="R163" i="1"/>
  <c r="R165" i="1"/>
  <c r="R166" i="1"/>
  <c r="R169" i="1"/>
  <c r="R170" i="1"/>
  <c r="R171" i="1"/>
  <c r="R172" i="1"/>
  <c r="R173" i="1"/>
  <c r="R175" i="1"/>
  <c r="R176" i="1"/>
  <c r="R178" i="1"/>
  <c r="R179" i="1"/>
  <c r="R180" i="1"/>
  <c r="R181" i="1"/>
  <c r="R182" i="1"/>
  <c r="R183" i="1"/>
  <c r="R185" i="1"/>
  <c r="R186" i="1"/>
  <c r="R187" i="1"/>
  <c r="R188" i="1"/>
  <c r="R192" i="1"/>
  <c r="R193" i="1"/>
  <c r="R194" i="1"/>
  <c r="R195" i="1"/>
  <c r="R199" i="1"/>
  <c r="R204" i="1"/>
  <c r="R208" i="1"/>
  <c r="R211" i="1"/>
  <c r="R213" i="1"/>
  <c r="R214" i="1"/>
  <c r="R222" i="1"/>
  <c r="R223" i="1"/>
  <c r="R224" i="1"/>
  <c r="R226" i="1"/>
  <c r="R227" i="1"/>
  <c r="R228" i="1"/>
  <c r="R230" i="1"/>
  <c r="R231" i="1"/>
  <c r="R232" i="1"/>
  <c r="R233" i="1"/>
  <c r="R234" i="1"/>
  <c r="R236" i="1"/>
  <c r="R243" i="1"/>
  <c r="R244" i="1"/>
  <c r="R245" i="1"/>
  <c r="R246" i="1"/>
  <c r="R247" i="1"/>
  <c r="R249" i="1"/>
  <c r="R250" i="1"/>
  <c r="R251" i="1"/>
  <c r="R252" i="1"/>
  <c r="R253" i="1"/>
  <c r="R254" i="1"/>
  <c r="R255" i="1"/>
  <c r="R256" i="1"/>
  <c r="R257" i="1"/>
  <c r="R258" i="1"/>
  <c r="R261" i="1"/>
  <c r="R262" i="1"/>
  <c r="R263" i="1"/>
  <c r="R264" i="1"/>
  <c r="R266" i="1"/>
  <c r="R267" i="1"/>
  <c r="R270" i="1"/>
  <c r="R271" i="1"/>
  <c r="R273" i="1"/>
  <c r="R274" i="1"/>
  <c r="R275" i="1"/>
  <c r="R277" i="1"/>
  <c r="R278" i="1"/>
  <c r="R281" i="1"/>
  <c r="R283" i="1"/>
  <c r="R284" i="1"/>
  <c r="R285" i="1"/>
  <c r="R287" i="1"/>
  <c r="R288" i="1"/>
  <c r="R289" i="1"/>
  <c r="R290" i="1"/>
  <c r="P10" i="1"/>
  <c r="P11" i="1"/>
  <c r="P12" i="1"/>
  <c r="P13" i="1"/>
  <c r="P14" i="1"/>
  <c r="P15" i="1"/>
  <c r="P16" i="1"/>
  <c r="P17" i="1"/>
  <c r="P18" i="1"/>
  <c r="P19" i="1"/>
  <c r="P20" i="1"/>
  <c r="P21" i="1"/>
  <c r="P22" i="1"/>
  <c r="P23" i="1"/>
  <c r="P26" i="1"/>
  <c r="P30" i="1"/>
  <c r="P32" i="1"/>
  <c r="P33" i="1"/>
  <c r="P34" i="1"/>
  <c r="P39" i="1"/>
  <c r="P40" i="1"/>
  <c r="P42" i="1"/>
  <c r="P43" i="1"/>
  <c r="P44" i="1"/>
  <c r="P46" i="1"/>
  <c r="P47" i="1"/>
  <c r="P49" i="1"/>
  <c r="P51" i="1"/>
  <c r="P54" i="1"/>
  <c r="P55" i="1"/>
  <c r="P56" i="1"/>
  <c r="P58" i="1"/>
  <c r="P59" i="1"/>
  <c r="P61" i="1"/>
  <c r="P63" i="1"/>
  <c r="P65" i="1"/>
  <c r="P66" i="1"/>
  <c r="P67" i="1"/>
  <c r="P70" i="1"/>
  <c r="P72" i="1"/>
  <c r="P74" i="1"/>
  <c r="P75" i="1"/>
  <c r="P77" i="1"/>
  <c r="P78" i="1"/>
  <c r="P79" i="1"/>
  <c r="P80" i="1"/>
  <c r="P81" i="1"/>
  <c r="P83" i="1"/>
  <c r="P84" i="1"/>
  <c r="P86" i="1"/>
  <c r="P87" i="1"/>
  <c r="P88" i="1"/>
  <c r="P92" i="1"/>
  <c r="P97" i="1"/>
  <c r="P98" i="1"/>
  <c r="P100" i="1"/>
  <c r="P102" i="1"/>
  <c r="P103" i="1"/>
  <c r="P104" i="1"/>
  <c r="P105" i="1"/>
  <c r="P106" i="1"/>
  <c r="P108" i="1"/>
  <c r="P111" i="1"/>
  <c r="P116" i="1"/>
  <c r="P117" i="1"/>
  <c r="P119" i="1"/>
  <c r="P121" i="1"/>
  <c r="P123" i="1"/>
  <c r="P126" i="1"/>
  <c r="P127" i="1"/>
  <c r="P128" i="1"/>
  <c r="P129" i="1"/>
  <c r="P130" i="1"/>
  <c r="P133" i="1"/>
  <c r="P137" i="1"/>
  <c r="P138" i="1"/>
  <c r="P140" i="1"/>
  <c r="P141" i="1"/>
  <c r="P142" i="1"/>
  <c r="P143" i="1"/>
  <c r="P144" i="1"/>
  <c r="P145" i="1"/>
  <c r="P147" i="1"/>
  <c r="P148" i="1"/>
  <c r="P149" i="1"/>
  <c r="P150" i="1"/>
  <c r="P151" i="1"/>
  <c r="P153" i="1"/>
  <c r="P154" i="1"/>
  <c r="P155" i="1"/>
  <c r="P156" i="1"/>
  <c r="P158" i="1"/>
  <c r="P163" i="1"/>
  <c r="P165" i="1"/>
  <c r="P166" i="1"/>
  <c r="P169" i="1"/>
  <c r="P170" i="1"/>
  <c r="P171" i="1"/>
  <c r="P172" i="1"/>
  <c r="P173" i="1"/>
  <c r="P175" i="1"/>
  <c r="P176" i="1"/>
  <c r="P178" i="1"/>
  <c r="P179" i="1"/>
  <c r="P180" i="1"/>
  <c r="P181" i="1"/>
  <c r="P182" i="1"/>
  <c r="P183" i="1"/>
  <c r="P185" i="1"/>
  <c r="P186" i="1"/>
  <c r="P187" i="1"/>
  <c r="P192" i="1"/>
  <c r="P193" i="1"/>
  <c r="P194" i="1"/>
  <c r="P195" i="1"/>
  <c r="P199" i="1"/>
  <c r="P204" i="1"/>
  <c r="P208" i="1"/>
  <c r="P211" i="1"/>
  <c r="P213" i="1"/>
  <c r="P214" i="1"/>
  <c r="P222" i="1"/>
  <c r="P223" i="1"/>
  <c r="P224" i="1"/>
  <c r="P226" i="1"/>
  <c r="P227" i="1"/>
  <c r="P228" i="1"/>
  <c r="P230" i="1"/>
  <c r="P231" i="1"/>
  <c r="P232" i="1"/>
  <c r="P233" i="1"/>
  <c r="P234" i="1"/>
  <c r="P236" i="1"/>
  <c r="P243" i="1"/>
  <c r="P244" i="1"/>
  <c r="P245" i="1"/>
  <c r="P246" i="1"/>
  <c r="P247" i="1"/>
  <c r="P249" i="1"/>
  <c r="P250" i="1"/>
  <c r="P251" i="1"/>
  <c r="P252" i="1"/>
  <c r="P253" i="1"/>
  <c r="P254" i="1"/>
  <c r="P255" i="1"/>
  <c r="P256" i="1"/>
  <c r="P257" i="1"/>
  <c r="P258" i="1"/>
  <c r="P261" i="1"/>
  <c r="P262" i="1"/>
  <c r="P263" i="1"/>
  <c r="P264" i="1"/>
  <c r="P266" i="1"/>
  <c r="P267" i="1"/>
  <c r="P270" i="1"/>
  <c r="P271" i="1"/>
  <c r="P273" i="1"/>
  <c r="P274" i="1"/>
  <c r="P275" i="1"/>
  <c r="P277" i="1"/>
  <c r="P278" i="1"/>
  <c r="P281" i="1"/>
  <c r="P283" i="1"/>
  <c r="P285" i="1"/>
  <c r="P287" i="1"/>
  <c r="P288" i="1"/>
  <c r="P289" i="1"/>
  <c r="P290" i="1"/>
  <c r="O32" i="1"/>
  <c r="Q32" i="1"/>
  <c r="S32" i="1"/>
  <c r="R269" i="1" l="1"/>
  <c r="H224" i="1"/>
  <c r="C224" i="1"/>
  <c r="H223" i="1"/>
  <c r="C223" i="1"/>
  <c r="H183" i="1"/>
  <c r="C183" i="1"/>
  <c r="O44" i="1"/>
  <c r="Q44" i="1"/>
  <c r="S44" i="1"/>
  <c r="T41" i="1"/>
  <c r="P41" i="1"/>
  <c r="P269" i="1" l="1"/>
  <c r="T269" i="1"/>
  <c r="N183" i="1"/>
  <c r="N224" i="1"/>
  <c r="R41" i="1"/>
  <c r="N223" i="1"/>
  <c r="C41" i="1"/>
  <c r="S10" i="1" l="1"/>
  <c r="P99" i="1" l="1"/>
  <c r="P76" i="1" l="1"/>
  <c r="P107" i="1"/>
  <c r="O170" i="1" l="1"/>
  <c r="Q170" i="1"/>
  <c r="S170" i="1"/>
  <c r="P168" i="1" l="1"/>
  <c r="T168" i="1"/>
  <c r="R168" i="1"/>
  <c r="C168" i="1"/>
  <c r="D260" i="1"/>
  <c r="N126" i="4" l="1"/>
  <c r="O126" i="4"/>
  <c r="P126" i="4"/>
  <c r="F125" i="4"/>
  <c r="F124" i="4" s="1"/>
  <c r="G125" i="4"/>
  <c r="G124" i="4" s="1"/>
  <c r="N113" i="4"/>
  <c r="O113" i="4"/>
  <c r="P113" i="4"/>
  <c r="N83" i="4"/>
  <c r="O83" i="4"/>
  <c r="P83" i="4"/>
  <c r="N58" i="4"/>
  <c r="O58" i="4"/>
  <c r="P58" i="4"/>
  <c r="J36" i="4"/>
  <c r="K36" i="4"/>
  <c r="L36" i="4"/>
  <c r="E36" i="4"/>
  <c r="F36" i="4"/>
  <c r="G36" i="4"/>
  <c r="J20" i="4"/>
  <c r="K20" i="4"/>
  <c r="L20" i="4"/>
  <c r="E20" i="4"/>
  <c r="F20" i="4"/>
  <c r="G20" i="4"/>
  <c r="J17" i="4"/>
  <c r="K17" i="4"/>
  <c r="L17" i="4"/>
  <c r="E17" i="4"/>
  <c r="F17" i="4"/>
  <c r="G17" i="4"/>
  <c r="J10" i="4"/>
  <c r="K10" i="4"/>
  <c r="L10" i="4"/>
  <c r="E10" i="4"/>
  <c r="F10" i="4"/>
  <c r="G10" i="4"/>
  <c r="N18" i="4"/>
  <c r="O18" i="4"/>
  <c r="P18" i="4"/>
  <c r="N19" i="4"/>
  <c r="O19" i="4"/>
  <c r="P19" i="4"/>
  <c r="C36" i="4" l="1"/>
  <c r="H10" i="1"/>
  <c r="H11" i="1"/>
  <c r="H12" i="1"/>
  <c r="H13" i="1"/>
  <c r="H14" i="1"/>
  <c r="H15" i="1"/>
  <c r="H16" i="1"/>
  <c r="H17" i="1"/>
  <c r="H18" i="1"/>
  <c r="H19" i="1"/>
  <c r="H20" i="1"/>
  <c r="H21" i="1"/>
  <c r="H22" i="1"/>
  <c r="H23" i="1"/>
  <c r="H26" i="1"/>
  <c r="H28" i="1"/>
  <c r="H30" i="1"/>
  <c r="H32" i="1"/>
  <c r="H33" i="1"/>
  <c r="H34" i="1"/>
  <c r="H35" i="1"/>
  <c r="H39" i="1"/>
  <c r="H40" i="1"/>
  <c r="H42" i="1"/>
  <c r="H43" i="1"/>
  <c r="H44" i="1"/>
  <c r="H46" i="1"/>
  <c r="H47" i="1"/>
  <c r="H49" i="1"/>
  <c r="H51" i="1"/>
  <c r="H54" i="1"/>
  <c r="H55" i="1"/>
  <c r="H56" i="1"/>
  <c r="H58" i="1"/>
  <c r="H59" i="1"/>
  <c r="H61" i="1"/>
  <c r="H63" i="1"/>
  <c r="H65" i="1"/>
  <c r="H66" i="1"/>
  <c r="H67" i="1"/>
  <c r="H70" i="1"/>
  <c r="H72" i="1"/>
  <c r="H74" i="1"/>
  <c r="H75" i="1"/>
  <c r="H76" i="1"/>
  <c r="H77" i="1"/>
  <c r="H78" i="1"/>
  <c r="H79" i="1"/>
  <c r="H80" i="1"/>
  <c r="H81" i="1"/>
  <c r="H83" i="1"/>
  <c r="H84" i="1"/>
  <c r="H85" i="1"/>
  <c r="H86" i="1"/>
  <c r="H87" i="1"/>
  <c r="H88" i="1"/>
  <c r="H92" i="1"/>
  <c r="H97" i="1"/>
  <c r="H98" i="1"/>
  <c r="H99" i="1"/>
  <c r="H102" i="1"/>
  <c r="H103" i="1"/>
  <c r="H104" i="1"/>
  <c r="H105" i="1"/>
  <c r="H106" i="1"/>
  <c r="H107" i="1"/>
  <c r="H108" i="1"/>
  <c r="H111" i="1"/>
  <c r="H116" i="1"/>
  <c r="H117" i="1"/>
  <c r="H119" i="1"/>
  <c r="H121" i="1"/>
  <c r="H123" i="1"/>
  <c r="H126" i="1"/>
  <c r="H127" i="1"/>
  <c r="H128" i="1"/>
  <c r="H129" i="1"/>
  <c r="H130" i="1"/>
  <c r="H133" i="1"/>
  <c r="H137" i="1"/>
  <c r="H138" i="1"/>
  <c r="H141" i="1"/>
  <c r="H142" i="1"/>
  <c r="H143" i="1"/>
  <c r="H144" i="1"/>
  <c r="H145" i="1"/>
  <c r="H148" i="1"/>
  <c r="H149" i="1"/>
  <c r="H150" i="1"/>
  <c r="H151" i="1"/>
  <c r="H152" i="1"/>
  <c r="H153" i="1"/>
  <c r="H154" i="1"/>
  <c r="H155" i="1"/>
  <c r="H156" i="1"/>
  <c r="H158" i="1"/>
  <c r="H163" i="1"/>
  <c r="H165" i="1"/>
  <c r="H166" i="1"/>
  <c r="H169" i="1"/>
  <c r="H170" i="1"/>
  <c r="H171" i="1"/>
  <c r="H172" i="1"/>
  <c r="H173" i="1"/>
  <c r="H175" i="1"/>
  <c r="H176" i="1"/>
  <c r="H178" i="1"/>
  <c r="H179" i="1"/>
  <c r="H180" i="1"/>
  <c r="H181" i="1"/>
  <c r="H182" i="1"/>
  <c r="H185" i="1"/>
  <c r="H186" i="1"/>
  <c r="H187" i="1"/>
  <c r="H188" i="1"/>
  <c r="H192" i="1"/>
  <c r="H193" i="1"/>
  <c r="H194" i="1"/>
  <c r="H195" i="1"/>
  <c r="H196" i="1"/>
  <c r="H197" i="1"/>
  <c r="H199" i="1"/>
  <c r="H204" i="1"/>
  <c r="H208" i="1"/>
  <c r="H211" i="1"/>
  <c r="H213" i="1"/>
  <c r="H214" i="1"/>
  <c r="H215" i="1"/>
  <c r="H222" i="1"/>
  <c r="H226" i="1"/>
  <c r="H227" i="1"/>
  <c r="H228" i="1"/>
  <c r="H230" i="1"/>
  <c r="H231" i="1"/>
  <c r="H232" i="1"/>
  <c r="H234" i="1"/>
  <c r="H236" i="1"/>
  <c r="H243" i="1"/>
  <c r="H244" i="1"/>
  <c r="H245" i="1"/>
  <c r="H246" i="1"/>
  <c r="H247" i="1"/>
  <c r="H249" i="1"/>
  <c r="H250" i="1"/>
  <c r="H251" i="1"/>
  <c r="H252" i="1"/>
  <c r="H253" i="1"/>
  <c r="H254" i="1"/>
  <c r="H255" i="1"/>
  <c r="H256" i="1"/>
  <c r="H257" i="1"/>
  <c r="H258" i="1"/>
  <c r="H261" i="1"/>
  <c r="H262" i="1"/>
  <c r="H263" i="1"/>
  <c r="H264" i="1"/>
  <c r="H266" i="1"/>
  <c r="H267" i="1"/>
  <c r="H270" i="1"/>
  <c r="H271" i="1"/>
  <c r="H273" i="1"/>
  <c r="H274" i="1"/>
  <c r="H275" i="1"/>
  <c r="H277" i="1"/>
  <c r="H278" i="1"/>
  <c r="H281" i="1"/>
  <c r="H283" i="1"/>
  <c r="H284" i="1"/>
  <c r="H285" i="1"/>
  <c r="C10" i="1"/>
  <c r="C11" i="1"/>
  <c r="C12" i="1"/>
  <c r="C13" i="1"/>
  <c r="C14" i="1"/>
  <c r="C15" i="1"/>
  <c r="C16" i="1"/>
  <c r="C17" i="1"/>
  <c r="C18" i="1"/>
  <c r="C19" i="1"/>
  <c r="C20" i="1"/>
  <c r="C21" i="1"/>
  <c r="C22" i="1"/>
  <c r="C23" i="1"/>
  <c r="C26" i="1"/>
  <c r="C28" i="1"/>
  <c r="N28" i="1" s="1"/>
  <c r="C30" i="1"/>
  <c r="C32" i="1"/>
  <c r="C33" i="1"/>
  <c r="C34" i="1"/>
  <c r="N34" i="1" s="1"/>
  <c r="C39" i="1"/>
  <c r="C40" i="1"/>
  <c r="C42" i="1"/>
  <c r="C43" i="1"/>
  <c r="C44" i="1"/>
  <c r="C46" i="1"/>
  <c r="C47" i="1"/>
  <c r="C49" i="1"/>
  <c r="C51" i="1"/>
  <c r="C54" i="1"/>
  <c r="C55" i="1"/>
  <c r="C56" i="1"/>
  <c r="C58" i="1"/>
  <c r="C59" i="1"/>
  <c r="C61" i="1"/>
  <c r="C63" i="1"/>
  <c r="C65" i="1"/>
  <c r="C66" i="1"/>
  <c r="N66" i="1" s="1"/>
  <c r="C67" i="1"/>
  <c r="C70" i="1"/>
  <c r="C72" i="1"/>
  <c r="C74" i="1"/>
  <c r="C75" i="1"/>
  <c r="C76" i="1"/>
  <c r="C77" i="1"/>
  <c r="C78" i="1"/>
  <c r="N78" i="1" s="1"/>
  <c r="C79" i="1"/>
  <c r="C80" i="1"/>
  <c r="C81" i="1"/>
  <c r="C83" i="1"/>
  <c r="C84" i="1"/>
  <c r="C85" i="1"/>
  <c r="C86" i="1"/>
  <c r="C87" i="1"/>
  <c r="C88" i="1"/>
  <c r="C97" i="1"/>
  <c r="C98" i="1"/>
  <c r="C99" i="1"/>
  <c r="C100" i="1"/>
  <c r="C102" i="1"/>
  <c r="C103" i="1"/>
  <c r="C104" i="1"/>
  <c r="C105" i="1"/>
  <c r="N105" i="1" s="1"/>
  <c r="C106" i="1"/>
  <c r="C107" i="1"/>
  <c r="C108" i="1"/>
  <c r="C111" i="1"/>
  <c r="C116" i="1"/>
  <c r="C117" i="1"/>
  <c r="C119" i="1"/>
  <c r="C121" i="1"/>
  <c r="C123" i="1"/>
  <c r="C126" i="1"/>
  <c r="N126" i="1" s="1"/>
  <c r="C127" i="1"/>
  <c r="C128" i="1"/>
  <c r="N128" i="1" s="1"/>
  <c r="C130" i="1"/>
  <c r="C133" i="1"/>
  <c r="C137" i="1"/>
  <c r="C138" i="1"/>
  <c r="C140" i="1"/>
  <c r="C141" i="1"/>
  <c r="C142" i="1"/>
  <c r="C143" i="1"/>
  <c r="C144" i="1"/>
  <c r="C145" i="1"/>
  <c r="C148" i="1"/>
  <c r="N148" i="1" s="1"/>
  <c r="C149" i="1"/>
  <c r="C150" i="1"/>
  <c r="C151" i="1"/>
  <c r="C152" i="1"/>
  <c r="N152" i="1" s="1"/>
  <c r="C153" i="1"/>
  <c r="C154" i="1"/>
  <c r="C155" i="1"/>
  <c r="C156" i="1"/>
  <c r="N156" i="1" s="1"/>
  <c r="C158" i="1"/>
  <c r="C163" i="1"/>
  <c r="C165" i="1"/>
  <c r="C166" i="1"/>
  <c r="C169" i="1"/>
  <c r="C170" i="1"/>
  <c r="C171" i="1"/>
  <c r="C172" i="1"/>
  <c r="C173" i="1"/>
  <c r="C175" i="1"/>
  <c r="C176" i="1"/>
  <c r="N176" i="1" s="1"/>
  <c r="C178" i="1"/>
  <c r="C179" i="1"/>
  <c r="C180" i="1"/>
  <c r="C181" i="1"/>
  <c r="C182" i="1"/>
  <c r="C185" i="1"/>
  <c r="C186" i="1"/>
  <c r="C187" i="1"/>
  <c r="C192" i="1"/>
  <c r="C193" i="1"/>
  <c r="C194" i="1"/>
  <c r="C195" i="1"/>
  <c r="C196" i="1"/>
  <c r="C197" i="1"/>
  <c r="C199" i="1"/>
  <c r="C204" i="1"/>
  <c r="C208" i="1"/>
  <c r="C211" i="1"/>
  <c r="C213" i="1"/>
  <c r="N213" i="1" s="1"/>
  <c r="C214" i="1"/>
  <c r="C222" i="1"/>
  <c r="C226" i="1"/>
  <c r="C227" i="1"/>
  <c r="C228" i="1"/>
  <c r="C230" i="1"/>
  <c r="C231" i="1"/>
  <c r="N231" i="1" s="1"/>
  <c r="C232" i="1"/>
  <c r="C233" i="1"/>
  <c r="C234" i="1"/>
  <c r="C236" i="1"/>
  <c r="C243" i="1"/>
  <c r="C244" i="1"/>
  <c r="C245" i="1"/>
  <c r="C246" i="1"/>
  <c r="C247" i="1"/>
  <c r="C249" i="1"/>
  <c r="C250" i="1"/>
  <c r="C251" i="1"/>
  <c r="C252" i="1"/>
  <c r="C253" i="1"/>
  <c r="C254" i="1"/>
  <c r="C255" i="1"/>
  <c r="C256" i="1"/>
  <c r="C257" i="1"/>
  <c r="C258" i="1"/>
  <c r="C261" i="1"/>
  <c r="C262" i="1"/>
  <c r="C263" i="1"/>
  <c r="C264" i="1"/>
  <c r="C266" i="1"/>
  <c r="C267" i="1"/>
  <c r="C270" i="1"/>
  <c r="C271" i="1"/>
  <c r="C273" i="1"/>
  <c r="C274" i="1"/>
  <c r="C275" i="1"/>
  <c r="C277" i="1"/>
  <c r="C278" i="1"/>
  <c r="C281" i="1"/>
  <c r="C283" i="1"/>
  <c r="C284" i="1"/>
  <c r="C285" i="1"/>
  <c r="N236" i="1" l="1"/>
  <c r="N204" i="1"/>
  <c r="H207" i="1"/>
  <c r="M207" i="1" s="1"/>
  <c r="H184" i="1"/>
  <c r="M188" i="1"/>
  <c r="N188" i="1"/>
  <c r="N154" i="1"/>
  <c r="N32" i="1"/>
  <c r="N178" i="1"/>
  <c r="N163" i="1"/>
  <c r="N175" i="1"/>
  <c r="N267" i="1"/>
  <c r="N74" i="1"/>
  <c r="N97" i="1"/>
  <c r="N51" i="1"/>
  <c r="N21" i="1"/>
  <c r="N17" i="1"/>
  <c r="N13" i="1"/>
  <c r="N170" i="1"/>
  <c r="N63" i="1"/>
  <c r="N58" i="1"/>
  <c r="N56" i="1"/>
  <c r="N121" i="1"/>
  <c r="N107" i="1"/>
  <c r="N100" i="1"/>
  <c r="N87" i="1"/>
  <c r="N86" i="1"/>
  <c r="N83" i="1"/>
  <c r="N49" i="1"/>
  <c r="N44" i="1"/>
  <c r="N165" i="1"/>
  <c r="N155" i="1"/>
  <c r="N133" i="1"/>
  <c r="N283" i="1"/>
  <c r="N196" i="1"/>
  <c r="N194" i="1"/>
  <c r="N193" i="1"/>
  <c r="N197" i="1"/>
  <c r="N187" i="1"/>
  <c r="N185" i="1"/>
  <c r="N247" i="1"/>
  <c r="N215" i="1"/>
  <c r="N256" i="1"/>
  <c r="N278" i="1"/>
  <c r="N273" i="1"/>
  <c r="N182" i="1"/>
  <c r="N262" i="1"/>
  <c r="N252" i="1"/>
  <c r="N274" i="1"/>
  <c r="N257" i="1"/>
  <c r="N245" i="1"/>
  <c r="N228" i="1"/>
  <c r="N211" i="1"/>
  <c r="N199" i="1"/>
  <c r="N263" i="1"/>
  <c r="N249" i="1"/>
  <c r="N186" i="1"/>
  <c r="N181" i="1"/>
  <c r="N173" i="1"/>
  <c r="N169" i="1"/>
  <c r="N149" i="1"/>
  <c r="N123" i="1"/>
  <c r="N108" i="1"/>
  <c r="N104" i="1"/>
  <c r="N79" i="1"/>
  <c r="N75" i="1"/>
  <c r="N67" i="1"/>
  <c r="N61" i="1"/>
  <c r="N30" i="1"/>
  <c r="N22" i="1"/>
  <c r="N18" i="1"/>
  <c r="N14" i="1"/>
  <c r="N10" i="1"/>
  <c r="N270" i="1"/>
  <c r="N253" i="1"/>
  <c r="N232" i="1"/>
  <c r="N129" i="1"/>
  <c r="M197" i="1"/>
  <c r="M196" i="1"/>
  <c r="N192" i="1"/>
  <c r="N227" i="1"/>
  <c r="N284" i="1"/>
  <c r="N281" i="1"/>
  <c r="N277" i="1"/>
  <c r="N271" i="1"/>
  <c r="N261" i="1"/>
  <c r="N246" i="1"/>
  <c r="N243" i="1"/>
  <c r="N226" i="1"/>
  <c r="N208" i="1"/>
  <c r="N195" i="1"/>
  <c r="N285" i="1"/>
  <c r="N264" i="1"/>
  <c r="N258" i="1"/>
  <c r="N254" i="1"/>
  <c r="N250" i="1"/>
  <c r="N233" i="1"/>
  <c r="N230" i="1"/>
  <c r="N222" i="1"/>
  <c r="N214" i="1"/>
  <c r="N47" i="1"/>
  <c r="N43" i="1"/>
  <c r="N33" i="1"/>
  <c r="N40" i="1"/>
  <c r="N275" i="1"/>
  <c r="N171" i="1"/>
  <c r="N172" i="1"/>
  <c r="N166" i="1"/>
  <c r="N150" i="1"/>
  <c r="N144" i="1"/>
  <c r="N130" i="1"/>
  <c r="N153" i="1"/>
  <c r="N151" i="1"/>
  <c r="N127" i="1"/>
  <c r="N142" i="1"/>
  <c r="N138" i="1"/>
  <c r="N143" i="1"/>
  <c r="N140" i="1"/>
  <c r="N116" i="1"/>
  <c r="N119" i="1"/>
  <c r="N99" i="1"/>
  <c r="N59" i="1"/>
  <c r="N54" i="1"/>
  <c r="N55" i="1"/>
  <c r="N145" i="1"/>
  <c r="N141" i="1"/>
  <c r="N106" i="1"/>
  <c r="N102" i="1"/>
  <c r="N98" i="1"/>
  <c r="N88" i="1"/>
  <c r="N84" i="1"/>
  <c r="N80" i="1"/>
  <c r="N76" i="1"/>
  <c r="N70" i="1"/>
  <c r="N117" i="1"/>
  <c r="N111" i="1"/>
  <c r="N103" i="1"/>
  <c r="N46" i="1"/>
  <c r="N42" i="1"/>
  <c r="N39" i="1"/>
  <c r="N266" i="1"/>
  <c r="N255" i="1"/>
  <c r="N251" i="1"/>
  <c r="N234" i="1"/>
  <c r="N179" i="1"/>
  <c r="N180" i="1"/>
  <c r="N158" i="1"/>
  <c r="N92" i="1"/>
  <c r="N81" i="1"/>
  <c r="N77" i="1"/>
  <c r="N72" i="1"/>
  <c r="N65" i="1"/>
  <c r="N26" i="1"/>
  <c r="N20" i="1"/>
  <c r="N16" i="1"/>
  <c r="N12" i="1"/>
  <c r="N19" i="1"/>
  <c r="N15" i="1"/>
  <c r="N11" i="1"/>
  <c r="N244" i="1"/>
  <c r="N137" i="1"/>
  <c r="N85" i="1"/>
  <c r="N23" i="1"/>
  <c r="M32" i="1"/>
  <c r="M44" i="1"/>
  <c r="H168" i="1"/>
  <c r="N168" i="1" s="1"/>
  <c r="M170" i="1"/>
  <c r="M116" i="1"/>
  <c r="O102" i="1"/>
  <c r="Q102" i="1"/>
  <c r="S102" i="1"/>
  <c r="O77" i="1" l="1"/>
  <c r="Q77" i="1"/>
  <c r="S77" i="1"/>
  <c r="J107" i="4" l="1"/>
  <c r="R200" i="1" l="1"/>
  <c r="N95" i="4"/>
  <c r="O95" i="4"/>
  <c r="P95" i="4"/>
  <c r="O111" i="1" l="1"/>
  <c r="Q111" i="1"/>
  <c r="S111" i="1"/>
  <c r="K69" i="1"/>
  <c r="H69" i="1" s="1"/>
  <c r="L69" i="1"/>
  <c r="F69" i="1"/>
  <c r="G69" i="1"/>
  <c r="O88" i="1"/>
  <c r="Q88" i="1"/>
  <c r="S88" i="1"/>
  <c r="R69" i="1" l="1"/>
  <c r="T69" i="1"/>
  <c r="H147" i="1" l="1"/>
  <c r="M222" i="1"/>
  <c r="O222" i="1"/>
  <c r="Q222" i="1"/>
  <c r="S222" i="1"/>
  <c r="C147" i="1" l="1"/>
  <c r="N147" i="1" s="1"/>
  <c r="R147" i="1"/>
  <c r="L207" i="1"/>
  <c r="O213" i="1"/>
  <c r="Q213" i="1"/>
  <c r="S213" i="1"/>
  <c r="O214" i="1"/>
  <c r="Q214" i="1"/>
  <c r="S214" i="1"/>
  <c r="O215" i="1"/>
  <c r="Q215" i="1"/>
  <c r="S215" i="1"/>
  <c r="M215" i="1" l="1"/>
  <c r="O208" i="1" l="1"/>
  <c r="Q208" i="1"/>
  <c r="S208" i="1"/>
  <c r="O192" i="1" l="1"/>
  <c r="Q192" i="1"/>
  <c r="N9" i="4" l="1"/>
  <c r="O9" i="4"/>
  <c r="O10" i="4"/>
  <c r="N11" i="4"/>
  <c r="O11" i="4"/>
  <c r="N12" i="4"/>
  <c r="O12" i="4"/>
  <c r="N13" i="4"/>
  <c r="O13" i="4"/>
  <c r="N14" i="4"/>
  <c r="O14" i="4"/>
  <c r="N15" i="4"/>
  <c r="O15" i="4"/>
  <c r="O17" i="4"/>
  <c r="O20" i="4"/>
  <c r="N28" i="4"/>
  <c r="O28" i="4"/>
  <c r="N29" i="4"/>
  <c r="O29" i="4"/>
  <c r="N32" i="4"/>
  <c r="O32" i="4"/>
  <c r="N33" i="4"/>
  <c r="O33" i="4"/>
  <c r="N35" i="4"/>
  <c r="O35" i="4"/>
  <c r="O36" i="4"/>
  <c r="N37" i="4"/>
  <c r="O37" i="4"/>
  <c r="N38" i="4"/>
  <c r="O38" i="4"/>
  <c r="N39" i="4"/>
  <c r="O39" i="4"/>
  <c r="N40" i="4"/>
  <c r="O40" i="4"/>
  <c r="N43" i="4"/>
  <c r="O43" i="4"/>
  <c r="N44" i="4"/>
  <c r="O44" i="4"/>
  <c r="N47" i="4"/>
  <c r="O47" i="4"/>
  <c r="N48" i="4"/>
  <c r="O48" i="4"/>
  <c r="N50" i="4"/>
  <c r="O50" i="4"/>
  <c r="N51" i="4"/>
  <c r="O51" i="4"/>
  <c r="N54" i="4"/>
  <c r="O54" i="4"/>
  <c r="N55" i="4"/>
  <c r="O55" i="4"/>
  <c r="N59" i="4"/>
  <c r="O59" i="4"/>
  <c r="N61" i="4"/>
  <c r="O61" i="4"/>
  <c r="N63" i="4"/>
  <c r="O63" i="4"/>
  <c r="N64" i="4"/>
  <c r="O64" i="4"/>
  <c r="N65" i="4"/>
  <c r="O65" i="4"/>
  <c r="N66" i="4"/>
  <c r="O66" i="4"/>
  <c r="N69" i="4"/>
  <c r="O69" i="4"/>
  <c r="N70" i="4"/>
  <c r="O70" i="4"/>
  <c r="N73" i="4"/>
  <c r="O73" i="4"/>
  <c r="N74" i="4"/>
  <c r="O74" i="4"/>
  <c r="N76" i="4"/>
  <c r="O76" i="4"/>
  <c r="N78" i="4"/>
  <c r="O78" i="4"/>
  <c r="N79" i="4"/>
  <c r="O79" i="4"/>
  <c r="N80" i="4"/>
  <c r="O80" i="4"/>
  <c r="N81" i="4"/>
  <c r="O81" i="4"/>
  <c r="N82" i="4"/>
  <c r="O82" i="4"/>
  <c r="N90" i="4"/>
  <c r="O90" i="4"/>
  <c r="N91" i="4"/>
  <c r="O91" i="4"/>
  <c r="N94" i="4"/>
  <c r="O94" i="4"/>
  <c r="N97" i="4"/>
  <c r="O97" i="4"/>
  <c r="N99" i="4"/>
  <c r="O99" i="4"/>
  <c r="N100" i="4"/>
  <c r="O100" i="4"/>
  <c r="N101" i="4"/>
  <c r="O101" i="4"/>
  <c r="N102" i="4"/>
  <c r="O102" i="4"/>
  <c r="N103" i="4"/>
  <c r="O103" i="4"/>
  <c r="N105" i="4"/>
  <c r="O105" i="4"/>
  <c r="N108" i="4"/>
  <c r="O108" i="4"/>
  <c r="N109" i="4"/>
  <c r="O109" i="4"/>
  <c r="I96" i="4"/>
  <c r="D96" i="4"/>
  <c r="P105" i="4"/>
  <c r="H105" i="4"/>
  <c r="C105" i="4"/>
  <c r="M105" i="4" l="1"/>
  <c r="N96" i="4"/>
  <c r="N98" i="4"/>
  <c r="H83" i="4"/>
  <c r="C83" i="4"/>
  <c r="I62" i="4"/>
  <c r="I60" i="4" s="1"/>
  <c r="P66" i="4"/>
  <c r="H66" i="4"/>
  <c r="C66" i="4"/>
  <c r="M83" i="4" l="1"/>
  <c r="N62" i="4"/>
  <c r="M66" i="4"/>
  <c r="P54" i="4" l="1"/>
  <c r="I36" i="4" l="1"/>
  <c r="P37" i="4"/>
  <c r="P38" i="4"/>
  <c r="P39" i="4"/>
  <c r="P40" i="4"/>
  <c r="C40" i="4"/>
  <c r="H40" i="4"/>
  <c r="N36" i="4" l="1"/>
  <c r="M40" i="4"/>
  <c r="R177" i="1" l="1"/>
  <c r="T177" i="1"/>
  <c r="G177" i="1"/>
  <c r="T174" i="1"/>
  <c r="G174" i="1"/>
  <c r="P174" i="1"/>
  <c r="E164" i="1"/>
  <c r="F164" i="1"/>
  <c r="G164" i="1"/>
  <c r="E162" i="1"/>
  <c r="F162" i="1"/>
  <c r="G162" i="1"/>
  <c r="G167" i="1" l="1"/>
  <c r="G161" i="1"/>
  <c r="R162" i="1"/>
  <c r="E161" i="1"/>
  <c r="T162" i="1"/>
  <c r="F161" i="1"/>
  <c r="E122" i="1"/>
  <c r="F122" i="1"/>
  <c r="G122" i="1"/>
  <c r="L9" i="1" l="1"/>
  <c r="G9" i="1"/>
  <c r="R31" i="1" l="1"/>
  <c r="O30" i="1"/>
  <c r="T31" i="1" l="1"/>
  <c r="H31" i="1"/>
  <c r="E29" i="1"/>
  <c r="E38" i="1"/>
  <c r="H126" i="4"/>
  <c r="C126" i="4"/>
  <c r="L125" i="4"/>
  <c r="K125" i="4"/>
  <c r="I124" i="4"/>
  <c r="P123" i="4"/>
  <c r="O123" i="4"/>
  <c r="N123" i="4"/>
  <c r="H123" i="4"/>
  <c r="C123" i="4"/>
  <c r="P122" i="4"/>
  <c r="O122" i="4"/>
  <c r="N122" i="4"/>
  <c r="H122" i="4"/>
  <c r="C122" i="4"/>
  <c r="L121" i="4"/>
  <c r="K121" i="4"/>
  <c r="O125" i="4" l="1"/>
  <c r="J124" i="4"/>
  <c r="P125" i="4"/>
  <c r="K124" i="4"/>
  <c r="C125" i="4"/>
  <c r="C124" i="4" s="1"/>
  <c r="D124" i="4"/>
  <c r="N125" i="4"/>
  <c r="M126" i="4"/>
  <c r="M122" i="4"/>
  <c r="H125" i="4"/>
  <c r="M123" i="4"/>
  <c r="J121" i="4"/>
  <c r="J120" i="4" s="1"/>
  <c r="I121" i="4"/>
  <c r="G121" i="4"/>
  <c r="F121" i="4"/>
  <c r="P121" i="4" s="1"/>
  <c r="E121" i="4"/>
  <c r="E120" i="4" s="1"/>
  <c r="K120" i="4"/>
  <c r="M125" i="4" l="1"/>
  <c r="H124" i="4"/>
  <c r="N124" i="4"/>
  <c r="H121" i="4"/>
  <c r="C121" i="4"/>
  <c r="P124" i="4"/>
  <c r="O124" i="4" s="1"/>
  <c r="O121" i="4"/>
  <c r="I120" i="4"/>
  <c r="O120" i="4"/>
  <c r="F120" i="4"/>
  <c r="P120" i="4" s="1"/>
  <c r="D120" i="4"/>
  <c r="N121" i="4"/>
  <c r="K119" i="4"/>
  <c r="J119" i="4"/>
  <c r="E119" i="4"/>
  <c r="P118" i="4"/>
  <c r="O118" i="4"/>
  <c r="N118" i="4"/>
  <c r="H118" i="4"/>
  <c r="C118" i="4"/>
  <c r="P117" i="4"/>
  <c r="O117" i="4"/>
  <c r="N117" i="4"/>
  <c r="H117" i="4"/>
  <c r="C117" i="4"/>
  <c r="P116" i="4"/>
  <c r="O116" i="4"/>
  <c r="N116" i="4"/>
  <c r="H116" i="4"/>
  <c r="C116" i="4"/>
  <c r="L115" i="4"/>
  <c r="K115" i="4"/>
  <c r="J115" i="4"/>
  <c r="G115" i="4"/>
  <c r="G114" i="4" s="1"/>
  <c r="F115" i="4"/>
  <c r="F114" i="4" s="1"/>
  <c r="E115" i="4"/>
  <c r="E114" i="4" s="1"/>
  <c r="D115" i="4"/>
  <c r="D114" i="4" s="1"/>
  <c r="D119" i="4" l="1"/>
  <c r="H115" i="4"/>
  <c r="M121" i="4"/>
  <c r="C115" i="4"/>
  <c r="C114" i="4" s="1"/>
  <c r="N115" i="4"/>
  <c r="M117" i="4"/>
  <c r="M116" i="4"/>
  <c r="N120" i="4"/>
  <c r="O119" i="4"/>
  <c r="P115" i="4"/>
  <c r="O115" i="4" s="1"/>
  <c r="M118" i="4"/>
  <c r="I119" i="4"/>
  <c r="H119" i="4" s="1"/>
  <c r="M115" i="4" l="1"/>
  <c r="N119" i="4"/>
  <c r="H113" i="4"/>
  <c r="C113" i="4"/>
  <c r="G112" i="4"/>
  <c r="F112" i="4"/>
  <c r="E112" i="4"/>
  <c r="M113" i="4" l="1"/>
  <c r="D112" i="4"/>
  <c r="N112" i="4" s="1"/>
  <c r="F111" i="4"/>
  <c r="E111" i="4" s="1"/>
  <c r="D111" i="4" l="1"/>
  <c r="D110" i="4" s="1"/>
  <c r="C112" i="4"/>
  <c r="E110" i="4"/>
  <c r="P109" i="4"/>
  <c r="H109" i="4"/>
  <c r="C109" i="4"/>
  <c r="P108" i="4"/>
  <c r="H108" i="4"/>
  <c r="C108" i="4"/>
  <c r="L107" i="4"/>
  <c r="K107" i="4"/>
  <c r="I107" i="4"/>
  <c r="G107" i="4"/>
  <c r="F107" i="4"/>
  <c r="E107" i="4"/>
  <c r="E106" i="4" s="1"/>
  <c r="D107" i="4"/>
  <c r="D106" i="4" s="1"/>
  <c r="P103" i="4"/>
  <c r="H103" i="4"/>
  <c r="C103" i="4"/>
  <c r="P102" i="4"/>
  <c r="H102" i="4"/>
  <c r="C102" i="4"/>
  <c r="P101" i="4"/>
  <c r="H101" i="4"/>
  <c r="C101" i="4"/>
  <c r="P100" i="4"/>
  <c r="H100" i="4"/>
  <c r="C100" i="4"/>
  <c r="P99" i="4"/>
  <c r="H99" i="4"/>
  <c r="C99" i="4"/>
  <c r="L98" i="4"/>
  <c r="K98" i="4"/>
  <c r="G98" i="4"/>
  <c r="F98" i="4"/>
  <c r="P97" i="4"/>
  <c r="H97" i="4"/>
  <c r="C97" i="4"/>
  <c r="H95" i="4"/>
  <c r="C95" i="4"/>
  <c r="P94" i="4"/>
  <c r="H94" i="4"/>
  <c r="C94" i="4"/>
  <c r="L93" i="4"/>
  <c r="K93" i="4"/>
  <c r="J93" i="4"/>
  <c r="I93" i="4"/>
  <c r="G93" i="4"/>
  <c r="F93" i="4"/>
  <c r="E93" i="4"/>
  <c r="D93" i="4"/>
  <c r="P91" i="4"/>
  <c r="H91" i="4"/>
  <c r="C91" i="4"/>
  <c r="P90" i="4"/>
  <c r="H90" i="4"/>
  <c r="C90" i="4"/>
  <c r="L89" i="4"/>
  <c r="K89" i="4"/>
  <c r="J89" i="4"/>
  <c r="I89" i="4"/>
  <c r="G89" i="4"/>
  <c r="F89" i="4"/>
  <c r="P89" i="4" s="1"/>
  <c r="E89" i="4"/>
  <c r="D89" i="4"/>
  <c r="D88" i="4" s="1"/>
  <c r="P82" i="4"/>
  <c r="H82" i="4"/>
  <c r="C82" i="4"/>
  <c r="P81" i="4"/>
  <c r="H81" i="4"/>
  <c r="C81" i="4"/>
  <c r="P80" i="4"/>
  <c r="H80" i="4"/>
  <c r="C80" i="4"/>
  <c r="P79" i="4"/>
  <c r="H79" i="4"/>
  <c r="C79" i="4"/>
  <c r="P78" i="4"/>
  <c r="H78" i="4"/>
  <c r="C78" i="4"/>
  <c r="I75" i="4"/>
  <c r="P76" i="4"/>
  <c r="H76" i="4"/>
  <c r="C76" i="4"/>
  <c r="P74" i="4"/>
  <c r="H74" i="4"/>
  <c r="C74" i="4"/>
  <c r="P73" i="4"/>
  <c r="H73" i="4"/>
  <c r="C73" i="4"/>
  <c r="L72" i="4"/>
  <c r="K72" i="4"/>
  <c r="J72" i="4"/>
  <c r="I72" i="4"/>
  <c r="G72" i="4"/>
  <c r="F72" i="4"/>
  <c r="E72" i="4"/>
  <c r="D72" i="4"/>
  <c r="M95" i="4" l="1"/>
  <c r="N72" i="4"/>
  <c r="N93" i="4"/>
  <c r="O98" i="4"/>
  <c r="O107" i="4"/>
  <c r="N107" i="4"/>
  <c r="O93" i="4"/>
  <c r="J75" i="4"/>
  <c r="O77" i="4"/>
  <c r="O72" i="4"/>
  <c r="O89" i="4"/>
  <c r="N89" i="4"/>
  <c r="P72" i="4"/>
  <c r="M91" i="4"/>
  <c r="M78" i="4"/>
  <c r="M73" i="4"/>
  <c r="M90" i="4"/>
  <c r="C72" i="4"/>
  <c r="M74" i="4"/>
  <c r="M79" i="4"/>
  <c r="M82" i="4"/>
  <c r="M94" i="4"/>
  <c r="M76" i="4"/>
  <c r="M81" i="4"/>
  <c r="C107" i="4"/>
  <c r="P77" i="4"/>
  <c r="M80" i="4"/>
  <c r="C89" i="4"/>
  <c r="D92" i="4"/>
  <c r="H77" i="4"/>
  <c r="M97" i="4"/>
  <c r="P107" i="4"/>
  <c r="M109" i="4"/>
  <c r="M101" i="4"/>
  <c r="M108" i="4"/>
  <c r="H72" i="4"/>
  <c r="H89" i="4"/>
  <c r="H107" i="4"/>
  <c r="M99" i="4"/>
  <c r="M102" i="4"/>
  <c r="C98" i="4"/>
  <c r="M103" i="4"/>
  <c r="H98" i="4"/>
  <c r="M100" i="4"/>
  <c r="F96" i="4"/>
  <c r="E96" i="4" s="1"/>
  <c r="P98" i="4"/>
  <c r="P93" i="4"/>
  <c r="H93" i="4"/>
  <c r="C93" i="4"/>
  <c r="P70" i="4"/>
  <c r="H70" i="4"/>
  <c r="C70" i="4"/>
  <c r="P69" i="4"/>
  <c r="H69" i="4"/>
  <c r="C69" i="4"/>
  <c r="L68" i="4"/>
  <c r="K68" i="4"/>
  <c r="J68" i="4"/>
  <c r="I68" i="4"/>
  <c r="G68" i="4"/>
  <c r="G67" i="4" s="1"/>
  <c r="F68" i="4"/>
  <c r="E68" i="4"/>
  <c r="E67" i="4" s="1"/>
  <c r="D68" i="4"/>
  <c r="I67" i="4" l="1"/>
  <c r="N68" i="4"/>
  <c r="O68" i="4"/>
  <c r="M107" i="4"/>
  <c r="M72" i="4"/>
  <c r="D67" i="4"/>
  <c r="M70" i="4"/>
  <c r="M69" i="4"/>
  <c r="F67" i="4"/>
  <c r="H68" i="4"/>
  <c r="P68" i="4"/>
  <c r="M89" i="4"/>
  <c r="C68" i="4"/>
  <c r="H75" i="4"/>
  <c r="G75" i="4" s="1"/>
  <c r="M98" i="4"/>
  <c r="M93" i="4"/>
  <c r="E92" i="4"/>
  <c r="P65" i="4"/>
  <c r="H65" i="4"/>
  <c r="C65" i="4"/>
  <c r="P64" i="4"/>
  <c r="H64" i="4"/>
  <c r="C64" i="4"/>
  <c r="P63" i="4"/>
  <c r="H63" i="4"/>
  <c r="C63" i="4"/>
  <c r="L62" i="4"/>
  <c r="L60" i="4" s="1"/>
  <c r="K62" i="4"/>
  <c r="K60" i="4" s="1"/>
  <c r="J62" i="4"/>
  <c r="J60" i="4" s="1"/>
  <c r="G62" i="4"/>
  <c r="G60" i="4" s="1"/>
  <c r="F62" i="4"/>
  <c r="F60" i="4" s="1"/>
  <c r="P61" i="4"/>
  <c r="H61" i="4"/>
  <c r="C61" i="4"/>
  <c r="P59" i="4"/>
  <c r="H59" i="4"/>
  <c r="C59" i="4"/>
  <c r="H58" i="4"/>
  <c r="C58" i="4"/>
  <c r="L57" i="4"/>
  <c r="K57" i="4"/>
  <c r="J57" i="4"/>
  <c r="I57" i="4"/>
  <c r="G57" i="4"/>
  <c r="F57" i="4"/>
  <c r="E57" i="4"/>
  <c r="D57" i="4"/>
  <c r="P55" i="4"/>
  <c r="H55" i="4"/>
  <c r="C55" i="4"/>
  <c r="H54" i="4"/>
  <c r="C54" i="4"/>
  <c r="L53" i="4"/>
  <c r="L52" i="4" s="1"/>
  <c r="K53" i="4"/>
  <c r="J53" i="4"/>
  <c r="I53" i="4"/>
  <c r="G53" i="4"/>
  <c r="F53" i="4"/>
  <c r="E53" i="4"/>
  <c r="D53" i="4"/>
  <c r="P51" i="4"/>
  <c r="H51" i="4"/>
  <c r="C51" i="4"/>
  <c r="P50" i="4"/>
  <c r="H50" i="4"/>
  <c r="C50" i="4"/>
  <c r="L49" i="4"/>
  <c r="K49" i="4"/>
  <c r="J49" i="4"/>
  <c r="G49" i="4"/>
  <c r="F49" i="4"/>
  <c r="E49" i="4"/>
  <c r="D49" i="4"/>
  <c r="P48" i="4"/>
  <c r="H48" i="4"/>
  <c r="C48" i="4"/>
  <c r="P47" i="4"/>
  <c r="H47" i="4"/>
  <c r="C47" i="4"/>
  <c r="L46" i="4"/>
  <c r="K46" i="4"/>
  <c r="J46" i="4"/>
  <c r="I46" i="4"/>
  <c r="G46" i="4"/>
  <c r="F46" i="4"/>
  <c r="E46" i="4"/>
  <c r="D46" i="4"/>
  <c r="M58" i="4" l="1"/>
  <c r="C67" i="4"/>
  <c r="O57" i="4"/>
  <c r="N57" i="4"/>
  <c r="O62" i="4"/>
  <c r="N67" i="4"/>
  <c r="O53" i="4"/>
  <c r="M54" i="4"/>
  <c r="N53" i="4"/>
  <c r="O49" i="4"/>
  <c r="O46" i="4"/>
  <c r="N46" i="4"/>
  <c r="M61" i="4"/>
  <c r="M64" i="4"/>
  <c r="K52" i="4"/>
  <c r="K45" i="4" s="1"/>
  <c r="P53" i="4"/>
  <c r="M51" i="4"/>
  <c r="C57" i="4"/>
  <c r="M68" i="4"/>
  <c r="M59" i="4"/>
  <c r="P62" i="4"/>
  <c r="I49" i="4"/>
  <c r="M55" i="4"/>
  <c r="C62" i="4"/>
  <c r="H62" i="4"/>
  <c r="M65" i="4"/>
  <c r="H57" i="4"/>
  <c r="M63" i="4"/>
  <c r="F75" i="4"/>
  <c r="H53" i="4"/>
  <c r="P46" i="4"/>
  <c r="P57" i="4"/>
  <c r="C53" i="4"/>
  <c r="C46" i="4"/>
  <c r="M48" i="4"/>
  <c r="C49" i="4"/>
  <c r="J52" i="4"/>
  <c r="P49" i="4"/>
  <c r="M50" i="4"/>
  <c r="M47" i="4"/>
  <c r="H46" i="4"/>
  <c r="L45" i="4"/>
  <c r="P44" i="4"/>
  <c r="H44" i="4"/>
  <c r="C44" i="4"/>
  <c r="P43" i="4"/>
  <c r="H43" i="4"/>
  <c r="C43" i="4"/>
  <c r="L42" i="4"/>
  <c r="L41" i="4" s="1"/>
  <c r="K42" i="4"/>
  <c r="K41" i="4" s="1"/>
  <c r="J42" i="4"/>
  <c r="I42" i="4"/>
  <c r="G42" i="4"/>
  <c r="F42" i="4"/>
  <c r="F41" i="4" s="1"/>
  <c r="E42" i="4"/>
  <c r="D42" i="4"/>
  <c r="H39" i="4"/>
  <c r="C39" i="4"/>
  <c r="H38" i="4"/>
  <c r="C38" i="4"/>
  <c r="H37" i="4"/>
  <c r="C37" i="4"/>
  <c r="P36" i="4"/>
  <c r="H36" i="4"/>
  <c r="P35" i="4"/>
  <c r="C35" i="4"/>
  <c r="K34" i="4"/>
  <c r="J34" i="4"/>
  <c r="G34" i="4"/>
  <c r="F34" i="4"/>
  <c r="E34" i="4"/>
  <c r="P33" i="4"/>
  <c r="H33" i="4"/>
  <c r="C33" i="4"/>
  <c r="P32" i="4"/>
  <c r="H32" i="4"/>
  <c r="C32" i="4"/>
  <c r="L31" i="4"/>
  <c r="K31" i="4"/>
  <c r="J31" i="4"/>
  <c r="I31" i="4"/>
  <c r="G31" i="4"/>
  <c r="F31" i="4"/>
  <c r="E31" i="4"/>
  <c r="D31" i="4"/>
  <c r="P29" i="4"/>
  <c r="C29" i="4"/>
  <c r="P28" i="4"/>
  <c r="C28" i="4"/>
  <c r="K27" i="4"/>
  <c r="J27" i="4"/>
  <c r="I27" i="4"/>
  <c r="G27" i="4"/>
  <c r="F27" i="4"/>
  <c r="E27" i="4"/>
  <c r="D27" i="4"/>
  <c r="H25" i="4"/>
  <c r="C25" i="4"/>
  <c r="H23" i="4"/>
  <c r="C23" i="4"/>
  <c r="H22" i="4"/>
  <c r="C22" i="4"/>
  <c r="D26" i="4" l="1"/>
  <c r="C27" i="4"/>
  <c r="M22" i="4"/>
  <c r="M25" i="4"/>
  <c r="M23" i="4"/>
  <c r="P31" i="4"/>
  <c r="N27" i="4"/>
  <c r="J26" i="4"/>
  <c r="O27" i="4"/>
  <c r="J41" i="4"/>
  <c r="J30" i="4" s="1"/>
  <c r="O42" i="4"/>
  <c r="N42" i="4"/>
  <c r="J45" i="4"/>
  <c r="H49" i="4"/>
  <c r="M49" i="4" s="1"/>
  <c r="N49" i="4"/>
  <c r="O34" i="4"/>
  <c r="O31" i="4"/>
  <c r="N31" i="4"/>
  <c r="M62" i="4"/>
  <c r="M57" i="4"/>
  <c r="M53" i="4"/>
  <c r="M46" i="4"/>
  <c r="M38" i="4"/>
  <c r="M44" i="4"/>
  <c r="M37" i="4"/>
  <c r="M39" i="4"/>
  <c r="M43" i="4"/>
  <c r="M32" i="4"/>
  <c r="C42" i="4"/>
  <c r="H42" i="4"/>
  <c r="P42" i="4"/>
  <c r="P41" i="4"/>
  <c r="K30" i="4"/>
  <c r="E75" i="4"/>
  <c r="O75" i="4" s="1"/>
  <c r="I41" i="4"/>
  <c r="E41" i="4"/>
  <c r="D41" i="4" s="1"/>
  <c r="P34" i="4"/>
  <c r="D34" i="4"/>
  <c r="C34" i="4" s="1"/>
  <c r="I34" i="4"/>
  <c r="M36" i="4"/>
  <c r="F30" i="4"/>
  <c r="C31" i="4"/>
  <c r="M33" i="4"/>
  <c r="H31" i="4"/>
  <c r="K26" i="4"/>
  <c r="I26" i="4"/>
  <c r="P27" i="4"/>
  <c r="I52" i="4"/>
  <c r="H21" i="4"/>
  <c r="C21" i="4"/>
  <c r="P20" i="4"/>
  <c r="N26" i="4" l="1"/>
  <c r="M21" i="4"/>
  <c r="N41" i="4"/>
  <c r="H20" i="4"/>
  <c r="N20" i="4"/>
  <c r="O41" i="4"/>
  <c r="N34" i="4"/>
  <c r="P30" i="4"/>
  <c r="E30" i="4"/>
  <c r="O30" i="4" s="1"/>
  <c r="M42" i="4"/>
  <c r="I30" i="4"/>
  <c r="H41" i="4"/>
  <c r="D30" i="4"/>
  <c r="M31" i="4"/>
  <c r="H52" i="4"/>
  <c r="I45" i="4"/>
  <c r="C20" i="4"/>
  <c r="H19" i="4"/>
  <c r="C19" i="4"/>
  <c r="H18" i="4"/>
  <c r="C18" i="4"/>
  <c r="P17" i="4"/>
  <c r="M18" i="4" l="1"/>
  <c r="M19" i="4"/>
  <c r="M20" i="4"/>
  <c r="N30" i="4"/>
  <c r="G41" i="4"/>
  <c r="G26" i="4"/>
  <c r="F26" i="4" s="1"/>
  <c r="G52" i="4"/>
  <c r="H45" i="4"/>
  <c r="I17" i="4"/>
  <c r="I16" i="4" s="1"/>
  <c r="D17" i="4"/>
  <c r="L16" i="4"/>
  <c r="K16" i="4"/>
  <c r="J16" i="4"/>
  <c r="G16" i="4"/>
  <c r="F16" i="4"/>
  <c r="E16" i="4"/>
  <c r="H16" i="4" l="1"/>
  <c r="C17" i="4"/>
  <c r="D16" i="4"/>
  <c r="N17" i="4"/>
  <c r="O16" i="4"/>
  <c r="K75" i="4"/>
  <c r="G30" i="4"/>
  <c r="C41" i="4"/>
  <c r="P16" i="4"/>
  <c r="E26" i="4"/>
  <c r="O26" i="4" s="1"/>
  <c r="P26" i="4"/>
  <c r="C16" i="4"/>
  <c r="H17" i="4"/>
  <c r="F52" i="4"/>
  <c r="G45" i="4"/>
  <c r="P15" i="4"/>
  <c r="H15" i="4"/>
  <c r="C15" i="4"/>
  <c r="P14" i="4"/>
  <c r="H14" i="4"/>
  <c r="C14" i="4"/>
  <c r="P13" i="4"/>
  <c r="M17" i="4" l="1"/>
  <c r="N16" i="4"/>
  <c r="C30" i="4"/>
  <c r="M41" i="4"/>
  <c r="P75" i="4"/>
  <c r="C26" i="4"/>
  <c r="M16" i="4"/>
  <c r="M14" i="4"/>
  <c r="M15" i="4"/>
  <c r="E52" i="4"/>
  <c r="O52" i="4" s="1"/>
  <c r="F45" i="4"/>
  <c r="P52" i="4"/>
  <c r="H13" i="4"/>
  <c r="C13" i="4"/>
  <c r="P12" i="4"/>
  <c r="H12" i="4"/>
  <c r="C12" i="4"/>
  <c r="P11" i="4"/>
  <c r="H11" i="4"/>
  <c r="C11" i="4"/>
  <c r="P10" i="4"/>
  <c r="M12" i="4" l="1"/>
  <c r="M11" i="4"/>
  <c r="M13" i="4"/>
  <c r="D52" i="4"/>
  <c r="N52" i="4" s="1"/>
  <c r="E45" i="4"/>
  <c r="O45" i="4" s="1"/>
  <c r="P45" i="4"/>
  <c r="I10" i="4"/>
  <c r="D10" i="4"/>
  <c r="C10" i="4" s="1"/>
  <c r="P9" i="4"/>
  <c r="N10" i="4" l="1"/>
  <c r="H10" i="4"/>
  <c r="M10" i="4" s="1"/>
  <c r="C52" i="4"/>
  <c r="D45" i="4"/>
  <c r="N45" i="4" s="1"/>
  <c r="H9" i="4"/>
  <c r="C9" i="4"/>
  <c r="M9" i="4" l="1"/>
  <c r="C45" i="4"/>
  <c r="M45" i="4" s="1"/>
  <c r="M52" i="4"/>
  <c r="L8" i="4" l="1"/>
  <c r="K8" i="4"/>
  <c r="J8" i="4"/>
  <c r="I8" i="4"/>
  <c r="G8" i="4"/>
  <c r="F8" i="4"/>
  <c r="E8" i="4"/>
  <c r="E7" i="4" s="1"/>
  <c r="O8" i="4" l="1"/>
  <c r="P8" i="4"/>
  <c r="H8" i="4"/>
  <c r="D8" i="4"/>
  <c r="C8" i="4" l="1"/>
  <c r="M8" i="4" s="1"/>
  <c r="D7" i="4"/>
  <c r="N8" i="4"/>
  <c r="K7" i="4"/>
  <c r="G7" i="4"/>
  <c r="F7" i="4"/>
  <c r="C7" i="4" l="1"/>
  <c r="J7" i="4"/>
  <c r="O7" i="4" s="1"/>
  <c r="P7" i="4"/>
  <c r="I7" i="4" l="1"/>
  <c r="N7" i="4" s="1"/>
  <c r="S290" i="1" l="1"/>
  <c r="Q290" i="1"/>
  <c r="O290" i="1"/>
  <c r="H290" i="1"/>
  <c r="C290" i="1"/>
  <c r="S289" i="1"/>
  <c r="Q289" i="1"/>
  <c r="O289" i="1"/>
  <c r="H289" i="1"/>
  <c r="C289" i="1"/>
  <c r="S288" i="1"/>
  <c r="Q288" i="1"/>
  <c r="O288" i="1"/>
  <c r="H288" i="1"/>
  <c r="C288" i="1"/>
  <c r="S287" i="1"/>
  <c r="Q287" i="1"/>
  <c r="O287" i="1"/>
  <c r="H287" i="1"/>
  <c r="C287" i="1"/>
  <c r="L286" i="1"/>
  <c r="N287" i="1" l="1"/>
  <c r="N290" i="1"/>
  <c r="N289" i="1"/>
  <c r="N288" i="1"/>
  <c r="M289" i="1"/>
  <c r="M290" i="1"/>
  <c r="M288" i="1"/>
  <c r="M287" i="1"/>
  <c r="H286" i="1"/>
  <c r="G286" i="1" l="1"/>
  <c r="S286" i="1" l="1"/>
  <c r="T286" i="1"/>
  <c r="P286" i="1"/>
  <c r="S284" i="1"/>
  <c r="Q284" i="1"/>
  <c r="O284" i="1"/>
  <c r="S283" i="1"/>
  <c r="Q283" i="1"/>
  <c r="O283" i="1"/>
  <c r="L282" i="1"/>
  <c r="K282" i="1"/>
  <c r="J282" i="1"/>
  <c r="I282" i="1"/>
  <c r="G282" i="1"/>
  <c r="F282" i="1"/>
  <c r="T282" i="1" s="1"/>
  <c r="E282" i="1"/>
  <c r="D282" i="1"/>
  <c r="R282" i="1" l="1"/>
  <c r="P282" i="1"/>
  <c r="Q286" i="1"/>
  <c r="R286" i="1"/>
  <c r="O286" i="1"/>
  <c r="C286" i="1"/>
  <c r="C282" i="1"/>
  <c r="H282" i="1"/>
  <c r="M284" i="1"/>
  <c r="S282" i="1"/>
  <c r="Q282" i="1"/>
  <c r="O282" i="1" s="1"/>
  <c r="M283" i="1"/>
  <c r="S281" i="1"/>
  <c r="Q281" i="1"/>
  <c r="O281" i="1"/>
  <c r="N282" i="1" l="1"/>
  <c r="M286" i="1"/>
  <c r="N286" i="1"/>
  <c r="M282" i="1"/>
  <c r="M281" i="1"/>
  <c r="L280" i="1"/>
  <c r="K280" i="1"/>
  <c r="J280" i="1"/>
  <c r="I280" i="1"/>
  <c r="G280" i="1"/>
  <c r="F280" i="1"/>
  <c r="E280" i="1"/>
  <c r="T280" i="1" l="1"/>
  <c r="R280" i="1"/>
  <c r="P280" i="1"/>
  <c r="C280" i="1"/>
  <c r="H280" i="1"/>
  <c r="O280" i="1"/>
  <c r="S280" i="1"/>
  <c r="Q280" i="1"/>
  <c r="L279" i="1"/>
  <c r="K279" i="1"/>
  <c r="J279" i="1"/>
  <c r="I279" i="1"/>
  <c r="G279" i="1"/>
  <c r="F279" i="1"/>
  <c r="E279" i="1"/>
  <c r="D279" i="1"/>
  <c r="S278" i="1"/>
  <c r="Q278" i="1"/>
  <c r="O278" i="1"/>
  <c r="S277" i="1"/>
  <c r="Q277" i="1"/>
  <c r="O277" i="1"/>
  <c r="L276" i="1"/>
  <c r="K276" i="1"/>
  <c r="J276" i="1"/>
  <c r="I276" i="1"/>
  <c r="G276" i="1"/>
  <c r="F276" i="1"/>
  <c r="E276" i="1"/>
  <c r="D276" i="1"/>
  <c r="S275" i="1"/>
  <c r="Q275" i="1"/>
  <c r="O275" i="1"/>
  <c r="S274" i="1"/>
  <c r="Q274" i="1"/>
  <c r="O274" i="1"/>
  <c r="S273" i="1"/>
  <c r="Q273" i="1"/>
  <c r="O273" i="1"/>
  <c r="L272" i="1"/>
  <c r="K272" i="1"/>
  <c r="J272" i="1"/>
  <c r="I272" i="1"/>
  <c r="G272" i="1"/>
  <c r="F272" i="1"/>
  <c r="E272" i="1"/>
  <c r="R272" i="1" s="1"/>
  <c r="D272" i="1"/>
  <c r="S271" i="1"/>
  <c r="Q271" i="1"/>
  <c r="O271" i="1"/>
  <c r="R279" i="1" l="1"/>
  <c r="P272" i="1"/>
  <c r="P276" i="1"/>
  <c r="T279" i="1"/>
  <c r="P279" i="1"/>
  <c r="T276" i="1"/>
  <c r="T272" i="1"/>
  <c r="R276" i="1"/>
  <c r="N280" i="1"/>
  <c r="C279" i="1"/>
  <c r="H279" i="1"/>
  <c r="C272" i="1"/>
  <c r="H272" i="1"/>
  <c r="C276" i="1"/>
  <c r="H276" i="1"/>
  <c r="M280" i="1"/>
  <c r="M271" i="1"/>
  <c r="O279" i="1"/>
  <c r="S276" i="1"/>
  <c r="Q276" i="1"/>
  <c r="Q279" i="1"/>
  <c r="S279" i="1"/>
  <c r="O276" i="1"/>
  <c r="M277" i="1"/>
  <c r="S272" i="1"/>
  <c r="Q272" i="1" s="1"/>
  <c r="O272" i="1" s="1"/>
  <c r="M275" i="1"/>
  <c r="M274" i="1"/>
  <c r="M278" i="1"/>
  <c r="M273" i="1"/>
  <c r="N272" i="1" l="1"/>
  <c r="N279" i="1"/>
  <c r="N276" i="1"/>
  <c r="M279" i="1"/>
  <c r="M272" i="1"/>
  <c r="M276" i="1"/>
  <c r="S270" i="1" l="1"/>
  <c r="Q270" i="1"/>
  <c r="O270" i="1"/>
  <c r="S267" i="1"/>
  <c r="Q267" i="1"/>
  <c r="S266" i="1"/>
  <c r="Q266" i="1"/>
  <c r="L265" i="1"/>
  <c r="K265" i="1"/>
  <c r="J265" i="1"/>
  <c r="G265" i="1"/>
  <c r="F265" i="1"/>
  <c r="T265" i="1" s="1"/>
  <c r="E265" i="1"/>
  <c r="S264" i="1"/>
  <c r="Q264" i="1"/>
  <c r="O264" i="1"/>
  <c r="S263" i="1"/>
  <c r="Q263" i="1"/>
  <c r="O263" i="1"/>
  <c r="S262" i="1"/>
  <c r="Q262" i="1"/>
  <c r="O262" i="1"/>
  <c r="S261" i="1"/>
  <c r="Q261" i="1"/>
  <c r="I260" i="1"/>
  <c r="P260" i="1" s="1"/>
  <c r="L260" i="1"/>
  <c r="K260" i="1"/>
  <c r="J260" i="1"/>
  <c r="G260" i="1"/>
  <c r="F260" i="1"/>
  <c r="E260" i="1"/>
  <c r="S258" i="1"/>
  <c r="Q258" i="1"/>
  <c r="O258" i="1"/>
  <c r="S257" i="1"/>
  <c r="Q257" i="1"/>
  <c r="O257" i="1"/>
  <c r="S256" i="1"/>
  <c r="Q256" i="1"/>
  <c r="O256" i="1"/>
  <c r="S255" i="1"/>
  <c r="Q255" i="1"/>
  <c r="O255" i="1"/>
  <c r="S254" i="1"/>
  <c r="Q254" i="1"/>
  <c r="O254" i="1"/>
  <c r="S253" i="1"/>
  <c r="Q253" i="1"/>
  <c r="O253" i="1"/>
  <c r="S252" i="1"/>
  <c r="Q252" i="1"/>
  <c r="O252" i="1"/>
  <c r="S251" i="1"/>
  <c r="Q251" i="1"/>
  <c r="O251" i="1"/>
  <c r="S250" i="1"/>
  <c r="Q250" i="1"/>
  <c r="O250" i="1"/>
  <c r="S249" i="1"/>
  <c r="Q249" i="1"/>
  <c r="O249" i="1"/>
  <c r="L248" i="1"/>
  <c r="K248" i="1"/>
  <c r="G248" i="1"/>
  <c r="F248" i="1"/>
  <c r="S247" i="1"/>
  <c r="Q247" i="1"/>
  <c r="O247" i="1"/>
  <c r="S246" i="1"/>
  <c r="Q246" i="1"/>
  <c r="O246" i="1"/>
  <c r="S245" i="1"/>
  <c r="Q245" i="1"/>
  <c r="O245" i="1"/>
  <c r="S244" i="1"/>
  <c r="Q244" i="1"/>
  <c r="O244" i="1"/>
  <c r="R248" i="1" l="1"/>
  <c r="T260" i="1"/>
  <c r="R265" i="1"/>
  <c r="R260" i="1"/>
  <c r="S248" i="1"/>
  <c r="T248" i="1"/>
  <c r="P248" i="1"/>
  <c r="C260" i="1"/>
  <c r="H260" i="1"/>
  <c r="C248" i="1"/>
  <c r="H248" i="1"/>
  <c r="H265" i="1"/>
  <c r="Q265" i="1"/>
  <c r="O261" i="1"/>
  <c r="S260" i="1"/>
  <c r="M261" i="1"/>
  <c r="E268" i="1"/>
  <c r="O260" i="1"/>
  <c r="F268" i="1"/>
  <c r="M258" i="1"/>
  <c r="M249" i="1"/>
  <c r="M251" i="1"/>
  <c r="M254" i="1"/>
  <c r="M252" i="1"/>
  <c r="M256" i="1"/>
  <c r="M250" i="1"/>
  <c r="M257" i="1"/>
  <c r="S265" i="1"/>
  <c r="M245" i="1"/>
  <c r="O248" i="1"/>
  <c r="M253" i="1"/>
  <c r="G268" i="1"/>
  <c r="M255" i="1"/>
  <c r="Q248" i="1"/>
  <c r="Q260" i="1"/>
  <c r="M264" i="1"/>
  <c r="M247" i="1"/>
  <c r="M246" i="1"/>
  <c r="M262" i="1"/>
  <c r="M270" i="1"/>
  <c r="M263" i="1"/>
  <c r="S243" i="1"/>
  <c r="Q243" i="1"/>
  <c r="O243" i="1"/>
  <c r="L242" i="1"/>
  <c r="K242" i="1"/>
  <c r="J242" i="1"/>
  <c r="N248" i="1" l="1"/>
  <c r="N260" i="1"/>
  <c r="C269" i="1"/>
  <c r="H269" i="1"/>
  <c r="Q269" i="1"/>
  <c r="J268" i="1"/>
  <c r="Q268" i="1" s="1"/>
  <c r="M260" i="1"/>
  <c r="M248" i="1"/>
  <c r="M244" i="1"/>
  <c r="O269" i="1"/>
  <c r="I268" i="1"/>
  <c r="M243" i="1"/>
  <c r="S269" i="1"/>
  <c r="K268" i="1"/>
  <c r="S268" i="1" s="1"/>
  <c r="D268" i="1"/>
  <c r="G242" i="1"/>
  <c r="F242" i="1"/>
  <c r="E242" i="1"/>
  <c r="D242" i="1"/>
  <c r="L237" i="1"/>
  <c r="S236" i="1"/>
  <c r="Q236" i="1"/>
  <c r="O236" i="1"/>
  <c r="S234" i="1"/>
  <c r="Q234" i="1"/>
  <c r="O234" i="1"/>
  <c r="S233" i="1"/>
  <c r="Q233" i="1"/>
  <c r="O233" i="1"/>
  <c r="S232" i="1"/>
  <c r="Q232" i="1"/>
  <c r="O232" i="1"/>
  <c r="S231" i="1"/>
  <c r="Q231" i="1"/>
  <c r="O231" i="1"/>
  <c r="S230" i="1"/>
  <c r="Q230" i="1"/>
  <c r="O230" i="1"/>
  <c r="L229" i="1"/>
  <c r="K229" i="1"/>
  <c r="J229" i="1"/>
  <c r="I229" i="1"/>
  <c r="G229" i="1"/>
  <c r="F229" i="1"/>
  <c r="E229" i="1"/>
  <c r="D229" i="1"/>
  <c r="S228" i="1"/>
  <c r="Q228" i="1"/>
  <c r="O228" i="1"/>
  <c r="S227" i="1"/>
  <c r="Q227" i="1"/>
  <c r="O227" i="1"/>
  <c r="S226" i="1"/>
  <c r="Q226" i="1"/>
  <c r="O226" i="1"/>
  <c r="L225" i="1"/>
  <c r="K225" i="1"/>
  <c r="J225" i="1"/>
  <c r="I225" i="1"/>
  <c r="G225" i="1"/>
  <c r="F225" i="1"/>
  <c r="E225" i="1"/>
  <c r="E206" i="1" s="1"/>
  <c r="D225" i="1"/>
  <c r="D206" i="1" s="1"/>
  <c r="R225" i="1" l="1"/>
  <c r="R229" i="1"/>
  <c r="P229" i="1"/>
  <c r="N269" i="1"/>
  <c r="T229" i="1"/>
  <c r="P225" i="1"/>
  <c r="T225" i="1"/>
  <c r="R268" i="1"/>
  <c r="T268" i="1"/>
  <c r="S242" i="1"/>
  <c r="T242" i="1"/>
  <c r="Q242" i="1"/>
  <c r="R242" i="1"/>
  <c r="C268" i="1"/>
  <c r="P268" i="1"/>
  <c r="H242" i="1"/>
  <c r="P242" i="1"/>
  <c r="C242" i="1"/>
  <c r="C229" i="1"/>
  <c r="H229" i="1"/>
  <c r="I237" i="1"/>
  <c r="H225" i="1"/>
  <c r="C225" i="1"/>
  <c r="H268" i="1"/>
  <c r="S225" i="1"/>
  <c r="G237" i="1"/>
  <c r="E237" i="1"/>
  <c r="S229" i="1"/>
  <c r="Q229" i="1"/>
  <c r="M232" i="1"/>
  <c r="O229" i="1"/>
  <c r="O242" i="1"/>
  <c r="F237" i="1"/>
  <c r="J237" i="1"/>
  <c r="Q225" i="1"/>
  <c r="M228" i="1"/>
  <c r="O225" i="1"/>
  <c r="O268" i="1"/>
  <c r="M226" i="1"/>
  <c r="M234" i="1"/>
  <c r="K237" i="1"/>
  <c r="M269" i="1"/>
  <c r="M230" i="1"/>
  <c r="M233" i="1"/>
  <c r="M227" i="1"/>
  <c r="M231" i="1"/>
  <c r="M236" i="1"/>
  <c r="D237" i="1"/>
  <c r="N268" i="1" l="1"/>
  <c r="M268" i="1"/>
  <c r="R237" i="1"/>
  <c r="N242" i="1"/>
  <c r="T237" i="1"/>
  <c r="P237" i="1"/>
  <c r="N229" i="1"/>
  <c r="N225" i="1"/>
  <c r="C237" i="1"/>
  <c r="Q237" i="1"/>
  <c r="H237" i="1"/>
  <c r="M229" i="1"/>
  <c r="M242" i="1"/>
  <c r="S223" i="1"/>
  <c r="S237" i="1"/>
  <c r="M225" i="1"/>
  <c r="Q223" i="1"/>
  <c r="O223" i="1"/>
  <c r="Q224" i="1"/>
  <c r="S224" i="1"/>
  <c r="O224" i="1"/>
  <c r="O237" i="1"/>
  <c r="M237" i="1" l="1"/>
  <c r="N237" i="1"/>
  <c r="L268" i="1"/>
  <c r="M224" i="1"/>
  <c r="M223" i="1"/>
  <c r="M214" i="1" l="1"/>
  <c r="M213" i="1"/>
  <c r="S211" i="1"/>
  <c r="Q211" i="1"/>
  <c r="O211" i="1"/>
  <c r="M208" i="1" l="1"/>
  <c r="M211" i="1"/>
  <c r="G206" i="1" l="1"/>
  <c r="L206" i="1"/>
  <c r="K206" i="1"/>
  <c r="J206" i="1"/>
  <c r="I206" i="1"/>
  <c r="S204" i="1"/>
  <c r="Q204" i="1"/>
  <c r="O204" i="1"/>
  <c r="H206" i="1" l="1"/>
  <c r="M204" i="1"/>
  <c r="L202" i="1"/>
  <c r="G202" i="1"/>
  <c r="T207" i="1" l="1"/>
  <c r="T202" i="1"/>
  <c r="R202" i="1"/>
  <c r="P202" i="1"/>
  <c r="P207" i="1"/>
  <c r="H202" i="1"/>
  <c r="R207" i="1"/>
  <c r="S207" i="1"/>
  <c r="F206" i="1"/>
  <c r="Q202" i="1"/>
  <c r="S202" i="1"/>
  <c r="H200" i="1"/>
  <c r="I190" i="1"/>
  <c r="P200" i="1"/>
  <c r="S199" i="1"/>
  <c r="Q199" i="1"/>
  <c r="O199" i="1"/>
  <c r="S195" i="1"/>
  <c r="Q195" i="1"/>
  <c r="O195" i="1"/>
  <c r="S194" i="1"/>
  <c r="Q194" i="1"/>
  <c r="O194" i="1"/>
  <c r="S193" i="1"/>
  <c r="Q193" i="1"/>
  <c r="O193" i="1"/>
  <c r="L191" i="1"/>
  <c r="K191" i="1"/>
  <c r="G191" i="1"/>
  <c r="F191" i="1"/>
  <c r="P191" i="1"/>
  <c r="S188" i="1"/>
  <c r="Q188" i="1"/>
  <c r="S187" i="1"/>
  <c r="Q187" i="1"/>
  <c r="O187" i="1"/>
  <c r="S186" i="1"/>
  <c r="Q186" i="1"/>
  <c r="O186" i="1"/>
  <c r="S185" i="1"/>
  <c r="Q185" i="1"/>
  <c r="O185" i="1"/>
  <c r="T200" i="1" l="1"/>
  <c r="N202" i="1"/>
  <c r="R191" i="1"/>
  <c r="T191" i="1"/>
  <c r="S206" i="1"/>
  <c r="T206" i="1"/>
  <c r="F190" i="1"/>
  <c r="K190" i="1"/>
  <c r="C191" i="1"/>
  <c r="H191" i="1"/>
  <c r="C200" i="1"/>
  <c r="N200" i="1" s="1"/>
  <c r="G190" i="1"/>
  <c r="N207" i="1"/>
  <c r="Q207" i="1"/>
  <c r="M192" i="1"/>
  <c r="M202" i="1"/>
  <c r="Q191" i="1"/>
  <c r="L190" i="1"/>
  <c r="M185" i="1"/>
  <c r="M187" i="1"/>
  <c r="J190" i="1"/>
  <c r="S200" i="1"/>
  <c r="M193" i="1"/>
  <c r="Q200" i="1"/>
  <c r="S191" i="1"/>
  <c r="M199" i="1"/>
  <c r="M186" i="1"/>
  <c r="D190" i="1"/>
  <c r="P190" i="1" s="1"/>
  <c r="O191" i="1"/>
  <c r="M194" i="1"/>
  <c r="O200" i="1"/>
  <c r="E190" i="1"/>
  <c r="M195" i="1"/>
  <c r="L184" i="1"/>
  <c r="R190" i="1" l="1"/>
  <c r="Q206" i="1"/>
  <c r="R206" i="1"/>
  <c r="T190" i="1"/>
  <c r="N191" i="1"/>
  <c r="H190" i="1"/>
  <c r="S190" i="1"/>
  <c r="C190" i="1"/>
  <c r="O207" i="1"/>
  <c r="Q190" i="1"/>
  <c r="M200" i="1"/>
  <c r="M191" i="1"/>
  <c r="O190" i="1"/>
  <c r="Q183" i="1"/>
  <c r="S182" i="1"/>
  <c r="Q182" i="1"/>
  <c r="O182" i="1"/>
  <c r="S181" i="1"/>
  <c r="Q181" i="1"/>
  <c r="O181" i="1"/>
  <c r="S180" i="1"/>
  <c r="Q180" i="1"/>
  <c r="O180" i="1"/>
  <c r="S179" i="1"/>
  <c r="Q179" i="1"/>
  <c r="O179" i="1"/>
  <c r="S178" i="1"/>
  <c r="Q178" i="1"/>
  <c r="O178" i="1"/>
  <c r="N190" i="1" l="1"/>
  <c r="C206" i="1"/>
  <c r="N206" i="1" s="1"/>
  <c r="P206" i="1"/>
  <c r="S184" i="1"/>
  <c r="T184" i="1"/>
  <c r="O206" i="1"/>
  <c r="S183" i="1"/>
  <c r="O183" i="1"/>
  <c r="M178" i="1"/>
  <c r="M182" i="1"/>
  <c r="M181" i="1"/>
  <c r="M190" i="1"/>
  <c r="M179" i="1"/>
  <c r="M180" i="1"/>
  <c r="S177" i="1"/>
  <c r="Q177" i="1"/>
  <c r="H177" i="1"/>
  <c r="M206" i="1" l="1"/>
  <c r="M183" i="1"/>
  <c r="P177" i="1"/>
  <c r="S176" i="1"/>
  <c r="Q176" i="1"/>
  <c r="O176" i="1"/>
  <c r="S175" i="1"/>
  <c r="Q175" i="1"/>
  <c r="O175" i="1"/>
  <c r="S174" i="1"/>
  <c r="O174" i="1"/>
  <c r="S173" i="1"/>
  <c r="Q173" i="1"/>
  <c r="O173" i="1"/>
  <c r="S172" i="1"/>
  <c r="Q172" i="1"/>
  <c r="O172" i="1"/>
  <c r="S171" i="1"/>
  <c r="Q171" i="1"/>
  <c r="O171" i="1"/>
  <c r="S169" i="1"/>
  <c r="Q169" i="1"/>
  <c r="O169" i="1"/>
  <c r="N174" i="1" l="1"/>
  <c r="R174" i="1"/>
  <c r="O177" i="1"/>
  <c r="C177" i="1"/>
  <c r="M176" i="1"/>
  <c r="M171" i="1"/>
  <c r="M172" i="1"/>
  <c r="Q174" i="1"/>
  <c r="M175" i="1"/>
  <c r="M173" i="1"/>
  <c r="S168" i="1"/>
  <c r="M174" i="1" l="1"/>
  <c r="M177" i="1"/>
  <c r="N177" i="1"/>
  <c r="M169" i="1"/>
  <c r="O168" i="1"/>
  <c r="Q168" i="1" l="1"/>
  <c r="M168" i="1"/>
  <c r="S166" i="1" l="1"/>
  <c r="Q166" i="1"/>
  <c r="O166" i="1"/>
  <c r="S165" i="1" l="1"/>
  <c r="Q165" i="1"/>
  <c r="O165" i="1"/>
  <c r="L164" i="1"/>
  <c r="L161" i="1" s="1"/>
  <c r="K164" i="1"/>
  <c r="T164" i="1" l="1"/>
  <c r="K161" i="1"/>
  <c r="M166" i="1"/>
  <c r="M165" i="1"/>
  <c r="S164" i="1"/>
  <c r="J164" i="1"/>
  <c r="J161" i="1" s="1"/>
  <c r="I164" i="1"/>
  <c r="I161" i="1" s="1"/>
  <c r="S163" i="1"/>
  <c r="Q163" i="1"/>
  <c r="O163" i="1"/>
  <c r="S162" i="1"/>
  <c r="Q162" i="1"/>
  <c r="H162" i="1"/>
  <c r="C164" i="1" l="1"/>
  <c r="P164" i="1"/>
  <c r="R164" i="1"/>
  <c r="C162" i="1"/>
  <c r="N162" i="1" s="1"/>
  <c r="P162" i="1"/>
  <c r="H164" i="1"/>
  <c r="Q164" i="1"/>
  <c r="M163" i="1"/>
  <c r="O162" i="1"/>
  <c r="O164" i="1"/>
  <c r="S158" i="1"/>
  <c r="Q158" i="1"/>
  <c r="O158" i="1"/>
  <c r="T157" i="1"/>
  <c r="R157" i="1"/>
  <c r="P157" i="1"/>
  <c r="S156" i="1"/>
  <c r="Q156" i="1"/>
  <c r="O156" i="1"/>
  <c r="S155" i="1"/>
  <c r="Q155" i="1"/>
  <c r="O155" i="1"/>
  <c r="S154" i="1"/>
  <c r="Q154" i="1"/>
  <c r="O154" i="1"/>
  <c r="S153" i="1"/>
  <c r="Q153" i="1"/>
  <c r="O153" i="1"/>
  <c r="S152" i="1"/>
  <c r="Q152" i="1"/>
  <c r="O152" i="1"/>
  <c r="M152" i="1"/>
  <c r="S151" i="1"/>
  <c r="Q151" i="1"/>
  <c r="O151" i="1"/>
  <c r="S150" i="1"/>
  <c r="O150" i="1"/>
  <c r="S149" i="1"/>
  <c r="O149" i="1"/>
  <c r="S148" i="1"/>
  <c r="O148" i="1"/>
  <c r="S147" i="1"/>
  <c r="O147" i="1"/>
  <c r="P161" i="1" l="1"/>
  <c r="M162" i="1"/>
  <c r="N164" i="1"/>
  <c r="R161" i="1"/>
  <c r="H161" i="1"/>
  <c r="S161" i="1"/>
  <c r="T161" i="1"/>
  <c r="C157" i="1"/>
  <c r="H157" i="1"/>
  <c r="C161" i="1"/>
  <c r="M151" i="1"/>
  <c r="M147" i="1"/>
  <c r="Q147" i="1"/>
  <c r="M164" i="1"/>
  <c r="M154" i="1"/>
  <c r="M155" i="1"/>
  <c r="M158" i="1"/>
  <c r="M148" i="1"/>
  <c r="M156" i="1"/>
  <c r="Q161" i="1"/>
  <c r="M150" i="1"/>
  <c r="M149" i="1"/>
  <c r="M153" i="1"/>
  <c r="S157" i="1"/>
  <c r="Q157" i="1" s="1"/>
  <c r="O157" i="1" s="1"/>
  <c r="S145" i="1"/>
  <c r="Q145" i="1"/>
  <c r="O145" i="1"/>
  <c r="S144" i="1"/>
  <c r="Q144" i="1"/>
  <c r="O144" i="1"/>
  <c r="S143" i="1"/>
  <c r="Q143" i="1"/>
  <c r="O143" i="1"/>
  <c r="S142" i="1"/>
  <c r="Q142" i="1"/>
  <c r="O142" i="1"/>
  <c r="S141" i="1"/>
  <c r="Q141" i="1"/>
  <c r="O141" i="1"/>
  <c r="S140" i="1"/>
  <c r="Q140" i="1"/>
  <c r="O140" i="1"/>
  <c r="S138" i="1"/>
  <c r="Q138" i="1"/>
  <c r="O138" i="1"/>
  <c r="S137" i="1"/>
  <c r="Q137" i="1"/>
  <c r="O137" i="1"/>
  <c r="L136" i="1"/>
  <c r="K136" i="1"/>
  <c r="J136" i="1"/>
  <c r="I136" i="1"/>
  <c r="G136" i="1"/>
  <c r="F136" i="1"/>
  <c r="S133" i="1"/>
  <c r="Q133" i="1"/>
  <c r="O133" i="1"/>
  <c r="T136" i="1" l="1"/>
  <c r="R136" i="1"/>
  <c r="P146" i="1"/>
  <c r="P136" i="1"/>
  <c r="T146" i="1"/>
  <c r="R146" i="1"/>
  <c r="N157" i="1"/>
  <c r="M161" i="1"/>
  <c r="N161" i="1"/>
  <c r="C136" i="1"/>
  <c r="H136" i="1"/>
  <c r="C146" i="1"/>
  <c r="H146" i="1"/>
  <c r="M157" i="1"/>
  <c r="O161" i="1"/>
  <c r="O136" i="1"/>
  <c r="S136" i="1"/>
  <c r="Q136" i="1" s="1"/>
  <c r="M138" i="1"/>
  <c r="M133" i="1"/>
  <c r="M137" i="1"/>
  <c r="M141" i="1"/>
  <c r="M145" i="1"/>
  <c r="M140" i="1"/>
  <c r="M143" i="1"/>
  <c r="M142" i="1"/>
  <c r="S146" i="1"/>
  <c r="Q146" i="1" s="1"/>
  <c r="O146" i="1" s="1"/>
  <c r="M144" i="1"/>
  <c r="S130" i="1"/>
  <c r="Q130" i="1"/>
  <c r="O130" i="1"/>
  <c r="S129" i="1"/>
  <c r="Q129" i="1"/>
  <c r="O129" i="1"/>
  <c r="S128" i="1"/>
  <c r="Q128" i="1"/>
  <c r="O128" i="1"/>
  <c r="S127" i="1"/>
  <c r="Q127" i="1"/>
  <c r="O127" i="1"/>
  <c r="S126" i="1"/>
  <c r="Q126" i="1"/>
  <c r="O126" i="1"/>
  <c r="N136" i="1" l="1"/>
  <c r="N146" i="1"/>
  <c r="M136" i="1"/>
  <c r="M126" i="1"/>
  <c r="M129" i="1"/>
  <c r="M128" i="1"/>
  <c r="M127" i="1"/>
  <c r="M130" i="1"/>
  <c r="J124" i="1" l="1"/>
  <c r="G124" i="1"/>
  <c r="S123" i="1"/>
  <c r="Q123" i="1"/>
  <c r="O123" i="1"/>
  <c r="L122" i="1"/>
  <c r="K122" i="1"/>
  <c r="J122" i="1"/>
  <c r="R122" i="1" s="1"/>
  <c r="I122" i="1"/>
  <c r="D122" i="1"/>
  <c r="F124" i="1" l="1"/>
  <c r="T125" i="1"/>
  <c r="E124" i="1"/>
  <c r="R124" i="1" s="1"/>
  <c r="R125" i="1"/>
  <c r="S122" i="1"/>
  <c r="T122" i="1"/>
  <c r="C122" i="1"/>
  <c r="P122" i="1"/>
  <c r="D124" i="1"/>
  <c r="H122" i="1"/>
  <c r="M123" i="1"/>
  <c r="Q122" i="1"/>
  <c r="O122" i="1" s="1"/>
  <c r="S125" i="1"/>
  <c r="Q125" i="1"/>
  <c r="K124" i="1"/>
  <c r="S121" i="1"/>
  <c r="Q121" i="1"/>
  <c r="O121" i="1"/>
  <c r="L120" i="1"/>
  <c r="K120" i="1"/>
  <c r="J120" i="1"/>
  <c r="I120" i="1"/>
  <c r="G120" i="1"/>
  <c r="F120" i="1"/>
  <c r="E120" i="1"/>
  <c r="D120" i="1"/>
  <c r="S119" i="1"/>
  <c r="Q119" i="1"/>
  <c r="O119" i="1"/>
  <c r="L118" i="1"/>
  <c r="K118" i="1"/>
  <c r="J118" i="1"/>
  <c r="I118" i="1"/>
  <c r="G118" i="1"/>
  <c r="F118" i="1"/>
  <c r="E118" i="1"/>
  <c r="R118" i="1" s="1"/>
  <c r="D118" i="1"/>
  <c r="S117" i="1"/>
  <c r="Q117" i="1"/>
  <c r="T120" i="1" l="1"/>
  <c r="R120" i="1"/>
  <c r="T118" i="1"/>
  <c r="P120" i="1"/>
  <c r="P118" i="1"/>
  <c r="S124" i="1"/>
  <c r="Q124" i="1"/>
  <c r="T124" i="1"/>
  <c r="N122" i="1"/>
  <c r="H125" i="1"/>
  <c r="N125" i="1" s="1"/>
  <c r="P125" i="1"/>
  <c r="C124" i="1"/>
  <c r="H118" i="1"/>
  <c r="C120" i="1"/>
  <c r="H120" i="1"/>
  <c r="C118" i="1"/>
  <c r="S118" i="1"/>
  <c r="Q118" i="1"/>
  <c r="O118" i="1" s="1"/>
  <c r="M121" i="1"/>
  <c r="M119" i="1"/>
  <c r="S120" i="1"/>
  <c r="Q120" i="1" s="1"/>
  <c r="M122" i="1"/>
  <c r="O120" i="1"/>
  <c r="I124" i="1"/>
  <c r="H124" i="1" s="1"/>
  <c r="O125" i="1"/>
  <c r="O117" i="1"/>
  <c r="S116" i="1"/>
  <c r="Q116" i="1"/>
  <c r="L115" i="1"/>
  <c r="K115" i="1"/>
  <c r="J115" i="1"/>
  <c r="I115" i="1"/>
  <c r="I68" i="1" s="1"/>
  <c r="G115" i="1"/>
  <c r="F115" i="1"/>
  <c r="E115" i="1"/>
  <c r="S108" i="1"/>
  <c r="Q108" i="1"/>
  <c r="O108" i="1"/>
  <c r="S107" i="1"/>
  <c r="Q107" i="1"/>
  <c r="O107" i="1"/>
  <c r="S106" i="1"/>
  <c r="Q106" i="1"/>
  <c r="O106" i="1"/>
  <c r="S105" i="1"/>
  <c r="Q105" i="1"/>
  <c r="O105" i="1"/>
  <c r="S104" i="1"/>
  <c r="Q104" i="1"/>
  <c r="O104" i="1"/>
  <c r="S103" i="1"/>
  <c r="Q103" i="1"/>
  <c r="O103" i="1"/>
  <c r="T115" i="1" l="1"/>
  <c r="R115" i="1"/>
  <c r="M125" i="1"/>
  <c r="N120" i="1"/>
  <c r="N124" i="1"/>
  <c r="P124" i="1"/>
  <c r="N118" i="1"/>
  <c r="H115" i="1"/>
  <c r="M111" i="1"/>
  <c r="M118" i="1"/>
  <c r="M108" i="1"/>
  <c r="M120" i="1"/>
  <c r="M106" i="1"/>
  <c r="M103" i="1"/>
  <c r="M117" i="1"/>
  <c r="M104" i="1"/>
  <c r="M105" i="1"/>
  <c r="M107" i="1"/>
  <c r="Q115" i="1"/>
  <c r="S115" i="1"/>
  <c r="O124" i="1"/>
  <c r="M102" i="1" l="1"/>
  <c r="S100" i="1"/>
  <c r="Q100" i="1"/>
  <c r="O100" i="1"/>
  <c r="S99" i="1"/>
  <c r="Q99" i="1"/>
  <c r="O99" i="1"/>
  <c r="M100" i="1" l="1"/>
  <c r="M99" i="1"/>
  <c r="S98" i="1"/>
  <c r="Q98" i="1"/>
  <c r="O98" i="1"/>
  <c r="S97" i="1"/>
  <c r="Q97" i="1"/>
  <c r="O97" i="1"/>
  <c r="L96" i="1"/>
  <c r="K96" i="1"/>
  <c r="P96" i="1"/>
  <c r="G96" i="1"/>
  <c r="F96" i="1"/>
  <c r="T96" i="1" l="1"/>
  <c r="R96" i="1"/>
  <c r="H96" i="1"/>
  <c r="C96" i="1"/>
  <c r="O96" i="1"/>
  <c r="S96" i="1"/>
  <c r="M98" i="1"/>
  <c r="M97" i="1"/>
  <c r="Q96" i="1"/>
  <c r="S92" i="1"/>
  <c r="Q92" i="1"/>
  <c r="N96" i="1" l="1"/>
  <c r="M92" i="1"/>
  <c r="M96" i="1"/>
  <c r="S87" i="1"/>
  <c r="Q87" i="1"/>
  <c r="O87" i="1"/>
  <c r="S86" i="1"/>
  <c r="Q86" i="1"/>
  <c r="O86" i="1"/>
  <c r="S85" i="1"/>
  <c r="Q85" i="1"/>
  <c r="O85" i="1"/>
  <c r="S84" i="1"/>
  <c r="Q84" i="1"/>
  <c r="O84" i="1"/>
  <c r="S83" i="1"/>
  <c r="Q83" i="1"/>
  <c r="O83" i="1"/>
  <c r="S81" i="1"/>
  <c r="Q81" i="1"/>
  <c r="O81" i="1"/>
  <c r="S80" i="1"/>
  <c r="Q80" i="1"/>
  <c r="O80" i="1"/>
  <c r="M88" i="1" l="1"/>
  <c r="M81" i="1"/>
  <c r="M87" i="1"/>
  <c r="M83" i="1"/>
  <c r="M85" i="1"/>
  <c r="M84" i="1"/>
  <c r="M86" i="1"/>
  <c r="S79" i="1"/>
  <c r="Q79" i="1"/>
  <c r="O79" i="1"/>
  <c r="S78" i="1"/>
  <c r="Q78" i="1"/>
  <c r="O78" i="1"/>
  <c r="S76" i="1"/>
  <c r="Q76" i="1"/>
  <c r="O76" i="1"/>
  <c r="S75" i="1"/>
  <c r="Q75" i="1"/>
  <c r="O75" i="1"/>
  <c r="S74" i="1"/>
  <c r="Q74" i="1"/>
  <c r="O74" i="1"/>
  <c r="S72" i="1"/>
  <c r="Q72" i="1"/>
  <c r="O72" i="1"/>
  <c r="S70" i="1"/>
  <c r="Q70" i="1"/>
  <c r="O70" i="1"/>
  <c r="L68" i="1"/>
  <c r="K68" i="1"/>
  <c r="M77" i="1" l="1"/>
  <c r="M72" i="1"/>
  <c r="M78" i="1"/>
  <c r="M79" i="1"/>
  <c r="M80" i="1"/>
  <c r="M75" i="1"/>
  <c r="M76" i="1"/>
  <c r="Q69" i="1"/>
  <c r="M70" i="1"/>
  <c r="J68" i="1"/>
  <c r="H68" i="1" s="1"/>
  <c r="M74" i="1"/>
  <c r="S69" i="1"/>
  <c r="G68" i="1"/>
  <c r="F68" i="1"/>
  <c r="E68" i="1"/>
  <c r="S67" i="1"/>
  <c r="Q67" i="1"/>
  <c r="O67" i="1"/>
  <c r="S66" i="1"/>
  <c r="Q66" i="1"/>
  <c r="O66" i="1"/>
  <c r="S65" i="1"/>
  <c r="Q65" i="1"/>
  <c r="O65" i="1"/>
  <c r="L64" i="1"/>
  <c r="K64" i="1"/>
  <c r="J64" i="1"/>
  <c r="S68" i="1" l="1"/>
  <c r="T68" i="1"/>
  <c r="R68" i="1"/>
  <c r="H64" i="1"/>
  <c r="M67" i="1"/>
  <c r="Q68" i="1"/>
  <c r="M65" i="1"/>
  <c r="M66" i="1"/>
  <c r="G64" i="1"/>
  <c r="F64" i="1"/>
  <c r="E64" i="1"/>
  <c r="R64" i="1" s="1"/>
  <c r="D64" i="1"/>
  <c r="P64" i="1" s="1"/>
  <c r="S63" i="1"/>
  <c r="Q63" i="1"/>
  <c r="O63" i="1"/>
  <c r="L62" i="1"/>
  <c r="K62" i="1"/>
  <c r="J62" i="1"/>
  <c r="I62" i="1"/>
  <c r="G62" i="1"/>
  <c r="F62" i="1"/>
  <c r="T62" i="1" s="1"/>
  <c r="E62" i="1"/>
  <c r="D62" i="1"/>
  <c r="S61" i="1"/>
  <c r="Q61" i="1"/>
  <c r="O61" i="1"/>
  <c r="L60" i="1"/>
  <c r="K60" i="1"/>
  <c r="J60" i="1"/>
  <c r="I60" i="1"/>
  <c r="G60" i="1"/>
  <c r="F60" i="1"/>
  <c r="E60" i="1"/>
  <c r="D60" i="1"/>
  <c r="S59" i="1"/>
  <c r="Q59" i="1"/>
  <c r="O59" i="1"/>
  <c r="S58" i="1"/>
  <c r="Q58" i="1"/>
  <c r="O58" i="1"/>
  <c r="S56" i="1"/>
  <c r="Q56" i="1"/>
  <c r="O56" i="1"/>
  <c r="S55" i="1"/>
  <c r="Q55" i="1"/>
  <c r="O55" i="1"/>
  <c r="S54" i="1"/>
  <c r="Q54" i="1"/>
  <c r="O54" i="1"/>
  <c r="R60" i="1" l="1"/>
  <c r="P60" i="1"/>
  <c r="T60" i="1"/>
  <c r="R62" i="1"/>
  <c r="P62" i="1"/>
  <c r="S64" i="1"/>
  <c r="T64" i="1"/>
  <c r="C60" i="1"/>
  <c r="H60" i="1"/>
  <c r="C64" i="1"/>
  <c r="N64" i="1" s="1"/>
  <c r="C62" i="1"/>
  <c r="H62" i="1"/>
  <c r="Q64" i="1"/>
  <c r="S60" i="1"/>
  <c r="Q60" i="1" s="1"/>
  <c r="O60" i="1"/>
  <c r="M55" i="1"/>
  <c r="O64" i="1"/>
  <c r="M54" i="1"/>
  <c r="M58" i="1"/>
  <c r="M63" i="1"/>
  <c r="M56" i="1"/>
  <c r="S62" i="1"/>
  <c r="Q62" i="1" s="1"/>
  <c r="O62" i="1" s="1"/>
  <c r="M59" i="1"/>
  <c r="M61" i="1"/>
  <c r="L53" i="1"/>
  <c r="L52" i="1" s="1"/>
  <c r="K53" i="1"/>
  <c r="J53" i="1"/>
  <c r="J52" i="1" s="1"/>
  <c r="I53" i="1"/>
  <c r="G53" i="1"/>
  <c r="G52" i="1" s="1"/>
  <c r="F53" i="1"/>
  <c r="E53" i="1"/>
  <c r="D53" i="1"/>
  <c r="S51" i="1"/>
  <c r="Q51" i="1"/>
  <c r="O51" i="1"/>
  <c r="L50" i="1"/>
  <c r="K50" i="1"/>
  <c r="J50" i="1"/>
  <c r="I50" i="1"/>
  <c r="G50" i="1"/>
  <c r="F50" i="1"/>
  <c r="E50" i="1"/>
  <c r="D50" i="1"/>
  <c r="S49" i="1"/>
  <c r="Q49" i="1"/>
  <c r="O49" i="1"/>
  <c r="L48" i="1"/>
  <c r="K48" i="1"/>
  <c r="J48" i="1"/>
  <c r="I48" i="1"/>
  <c r="G48" i="1"/>
  <c r="F48" i="1"/>
  <c r="T48" i="1" s="1"/>
  <c r="D48" i="1"/>
  <c r="S47" i="1"/>
  <c r="Q47" i="1"/>
  <c r="O47" i="1"/>
  <c r="S46" i="1"/>
  <c r="Q46" i="1"/>
  <c r="O46" i="1"/>
  <c r="L45" i="1"/>
  <c r="K45" i="1"/>
  <c r="J45" i="1"/>
  <c r="I45" i="1"/>
  <c r="G45" i="1"/>
  <c r="F45" i="1"/>
  <c r="E45" i="1"/>
  <c r="D45" i="1"/>
  <c r="S43" i="1"/>
  <c r="Q43" i="1"/>
  <c r="O43" i="1"/>
  <c r="S42" i="1"/>
  <c r="Q42" i="1"/>
  <c r="O42" i="1"/>
  <c r="R50" i="1" l="1"/>
  <c r="R45" i="1"/>
  <c r="T50" i="1"/>
  <c r="T45" i="1"/>
  <c r="P53" i="1"/>
  <c r="P50" i="1"/>
  <c r="P48" i="1"/>
  <c r="P45" i="1"/>
  <c r="R48" i="1"/>
  <c r="N62" i="1"/>
  <c r="F52" i="1"/>
  <c r="T53" i="1"/>
  <c r="E52" i="1"/>
  <c r="R52" i="1" s="1"/>
  <c r="R53" i="1"/>
  <c r="N60" i="1"/>
  <c r="S48" i="1"/>
  <c r="C45" i="1"/>
  <c r="H45" i="1"/>
  <c r="C48" i="1"/>
  <c r="H48" i="1"/>
  <c r="C50" i="1"/>
  <c r="H50" i="1"/>
  <c r="C53" i="1"/>
  <c r="M62" i="1"/>
  <c r="I52" i="1"/>
  <c r="H53" i="1"/>
  <c r="M64" i="1"/>
  <c r="M60" i="1"/>
  <c r="S53" i="1"/>
  <c r="Q53" i="1" s="1"/>
  <c r="K52" i="1"/>
  <c r="S50" i="1"/>
  <c r="S45" i="1"/>
  <c r="O53" i="1"/>
  <c r="M47" i="1"/>
  <c r="M42" i="1"/>
  <c r="M51" i="1"/>
  <c r="D52" i="1"/>
  <c r="Q45" i="1"/>
  <c r="O45" i="1" s="1"/>
  <c r="Q48" i="1"/>
  <c r="O48" i="1" s="1"/>
  <c r="Q50" i="1"/>
  <c r="O50" i="1" s="1"/>
  <c r="M43" i="1"/>
  <c r="M46" i="1"/>
  <c r="M49" i="1"/>
  <c r="N45" i="1" l="1"/>
  <c r="T52" i="1"/>
  <c r="C52" i="1"/>
  <c r="P52" i="1"/>
  <c r="N50" i="1"/>
  <c r="N53" i="1"/>
  <c r="N48" i="1"/>
  <c r="H52" i="1"/>
  <c r="M53" i="1"/>
  <c r="S52" i="1"/>
  <c r="M50" i="1"/>
  <c r="M48" i="1"/>
  <c r="M45" i="1"/>
  <c r="O52" i="1"/>
  <c r="N52" i="1" l="1"/>
  <c r="Q52" i="1"/>
  <c r="M52" i="1"/>
  <c r="S41" i="1"/>
  <c r="H41" i="1" l="1"/>
  <c r="N41" i="1" s="1"/>
  <c r="Q41" i="1"/>
  <c r="S40" i="1"/>
  <c r="Q40" i="1"/>
  <c r="O40" i="1"/>
  <c r="S39" i="1"/>
  <c r="Q39" i="1"/>
  <c r="O39" i="1"/>
  <c r="M39" i="1" l="1"/>
  <c r="O41" i="1"/>
  <c r="M41" i="1" s="1"/>
  <c r="M40" i="1"/>
  <c r="L38" i="1"/>
  <c r="K38" i="1"/>
  <c r="J38" i="1"/>
  <c r="R38" i="1" s="1"/>
  <c r="I38" i="1"/>
  <c r="G38" i="1"/>
  <c r="F38" i="1"/>
  <c r="D38" i="1"/>
  <c r="S35" i="1"/>
  <c r="Q35" i="1"/>
  <c r="S34" i="1"/>
  <c r="Q34" i="1"/>
  <c r="O34" i="1"/>
  <c r="S33" i="1"/>
  <c r="Q33" i="1"/>
  <c r="O33" i="1"/>
  <c r="T38" i="1" l="1"/>
  <c r="P38" i="1"/>
  <c r="C38" i="1"/>
  <c r="H38" i="1"/>
  <c r="M33" i="1"/>
  <c r="S31" i="1"/>
  <c r="Q31" i="1" s="1"/>
  <c r="M34" i="1"/>
  <c r="S38" i="1"/>
  <c r="Q38" i="1" s="1"/>
  <c r="O38" i="1" s="1"/>
  <c r="S30" i="1"/>
  <c r="Q30" i="1"/>
  <c r="L29" i="1"/>
  <c r="K29" i="1"/>
  <c r="J29" i="1"/>
  <c r="R29" i="1" s="1"/>
  <c r="I29" i="1"/>
  <c r="G29" i="1"/>
  <c r="F29" i="1"/>
  <c r="D29" i="1"/>
  <c r="S28" i="1"/>
  <c r="Q28" i="1"/>
  <c r="O28" i="1"/>
  <c r="T29" i="1" l="1"/>
  <c r="P29" i="1"/>
  <c r="N38" i="1"/>
  <c r="C29" i="1"/>
  <c r="H29" i="1"/>
  <c r="M38" i="1"/>
  <c r="Q29" i="1"/>
  <c r="O29" i="1" s="1"/>
  <c r="S29" i="1"/>
  <c r="M30" i="1"/>
  <c r="M28" i="1"/>
  <c r="L27" i="1"/>
  <c r="K27" i="1"/>
  <c r="J27" i="1"/>
  <c r="R27" i="1" s="1"/>
  <c r="I27" i="1"/>
  <c r="G27" i="1"/>
  <c r="F27" i="1"/>
  <c r="D27" i="1"/>
  <c r="S26" i="1"/>
  <c r="Q26" i="1"/>
  <c r="N29" i="1" l="1"/>
  <c r="T27" i="1"/>
  <c r="P27" i="1"/>
  <c r="C27" i="1"/>
  <c r="H27" i="1"/>
  <c r="O27" i="1"/>
  <c r="M29" i="1"/>
  <c r="S27" i="1"/>
  <c r="Q27" i="1" s="1"/>
  <c r="L25" i="1"/>
  <c r="K25" i="1"/>
  <c r="J25" i="1"/>
  <c r="I25" i="1"/>
  <c r="G25" i="1"/>
  <c r="F25" i="1"/>
  <c r="F24" i="1" s="1"/>
  <c r="E24" i="1"/>
  <c r="T25" i="1" l="1"/>
  <c r="R25" i="1"/>
  <c r="N27" i="1"/>
  <c r="H25" i="1"/>
  <c r="M27" i="1"/>
  <c r="Q25" i="1"/>
  <c r="S25" i="1"/>
  <c r="L24" i="1"/>
  <c r="K24" i="1"/>
  <c r="J24" i="1"/>
  <c r="I24" i="1"/>
  <c r="S23" i="1"/>
  <c r="Q23" i="1"/>
  <c r="O23" i="1"/>
  <c r="S22" i="1"/>
  <c r="Q22" i="1"/>
  <c r="O22" i="1"/>
  <c r="S21" i="1"/>
  <c r="Q21" i="1"/>
  <c r="O21" i="1"/>
  <c r="S20" i="1"/>
  <c r="Q20" i="1"/>
  <c r="O20" i="1"/>
  <c r="S19" i="1"/>
  <c r="Q19" i="1"/>
  <c r="O19" i="1"/>
  <c r="S18" i="1"/>
  <c r="Q18" i="1"/>
  <c r="O18" i="1"/>
  <c r="S17" i="1"/>
  <c r="Q17" i="1"/>
  <c r="O17" i="1"/>
  <c r="S16" i="1"/>
  <c r="Q16" i="1"/>
  <c r="O16" i="1"/>
  <c r="S15" i="1"/>
  <c r="Q15" i="1"/>
  <c r="O15" i="1"/>
  <c r="S14" i="1"/>
  <c r="Q14" i="1"/>
  <c r="O14" i="1"/>
  <c r="S13" i="1"/>
  <c r="Q13" i="1"/>
  <c r="O13" i="1"/>
  <c r="S12" i="1"/>
  <c r="Q12" i="1"/>
  <c r="O12" i="1"/>
  <c r="S11" i="1"/>
  <c r="Q11" i="1"/>
  <c r="O11" i="1"/>
  <c r="Q10" i="1"/>
  <c r="O10" i="1"/>
  <c r="K9" i="1"/>
  <c r="T24" i="1" l="1"/>
  <c r="R24" i="1"/>
  <c r="H24" i="1"/>
  <c r="M10" i="1"/>
  <c r="G24" i="1"/>
  <c r="M12" i="1"/>
  <c r="M16" i="1"/>
  <c r="M20" i="1"/>
  <c r="Q24" i="1"/>
  <c r="S24" i="1"/>
  <c r="M11" i="1"/>
  <c r="M15" i="1"/>
  <c r="M19" i="1"/>
  <c r="M23" i="1"/>
  <c r="M14" i="1"/>
  <c r="M18" i="1"/>
  <c r="M22" i="1"/>
  <c r="M13" i="1"/>
  <c r="M17" i="1"/>
  <c r="M21" i="1"/>
  <c r="F9" i="1"/>
  <c r="S9" i="1" l="1"/>
  <c r="T9" i="1"/>
  <c r="Q9" i="1"/>
  <c r="R9" i="1"/>
  <c r="P9" i="1"/>
  <c r="H9" i="1"/>
  <c r="C9" i="1"/>
  <c r="O9" i="1"/>
  <c r="N9" i="1" l="1"/>
  <c r="M9" i="1"/>
  <c r="L124" i="1" l="1"/>
  <c r="K96" i="4"/>
  <c r="O96" i="4"/>
  <c r="L96" i="4"/>
  <c r="G96" i="4"/>
  <c r="C96" i="4" s="1"/>
  <c r="H96" i="4" l="1"/>
  <c r="M146" i="1"/>
  <c r="P96" i="4"/>
  <c r="M124" i="1" l="1"/>
  <c r="M96" i="4"/>
  <c r="I106" i="4"/>
  <c r="J106" i="4"/>
  <c r="K106" i="4"/>
  <c r="K92" i="4" s="1"/>
  <c r="L106" i="4"/>
  <c r="L92" i="4" s="1"/>
  <c r="F106" i="4"/>
  <c r="F92" i="4" s="1"/>
  <c r="G106" i="4"/>
  <c r="G92" i="4" s="1"/>
  <c r="I92" i="4" l="1"/>
  <c r="N92" i="4" s="1"/>
  <c r="N106" i="4"/>
  <c r="J92" i="4"/>
  <c r="O92" i="4" s="1"/>
  <c r="O106" i="4"/>
  <c r="C106" i="4"/>
  <c r="C92" i="4"/>
  <c r="H106" i="4"/>
  <c r="P92" i="4"/>
  <c r="P106" i="4"/>
  <c r="O26" i="1"/>
  <c r="M26" i="1"/>
  <c r="D25" i="1"/>
  <c r="P25" i="1" l="1"/>
  <c r="C25" i="1"/>
  <c r="M106" i="4"/>
  <c r="H92" i="4"/>
  <c r="M92" i="4" s="1"/>
  <c r="O25" i="1"/>
  <c r="M25" i="1" l="1"/>
  <c r="N25" i="1"/>
  <c r="O266" i="1"/>
  <c r="O267" i="1"/>
  <c r="M267" i="1"/>
  <c r="M266" i="1"/>
  <c r="D265" i="1"/>
  <c r="P265" i="1" s="1"/>
  <c r="O265" i="1" l="1"/>
  <c r="C265" i="1"/>
  <c r="M265" i="1" l="1"/>
  <c r="N265" i="1"/>
  <c r="J67" i="4"/>
  <c r="K67" i="4"/>
  <c r="P67" i="4" s="1"/>
  <c r="L67" i="4"/>
  <c r="L56" i="4" s="1"/>
  <c r="I88" i="4"/>
  <c r="J88" i="4"/>
  <c r="K88" i="4"/>
  <c r="K71" i="4" s="1"/>
  <c r="L88" i="4"/>
  <c r="D56" i="4"/>
  <c r="E88" i="4"/>
  <c r="E71" i="4" s="1"/>
  <c r="F56" i="4"/>
  <c r="F88" i="4"/>
  <c r="F71" i="4" s="1"/>
  <c r="G56" i="4"/>
  <c r="G88" i="4"/>
  <c r="G71" i="4" s="1"/>
  <c r="L114" i="4"/>
  <c r="L112" i="4" s="1"/>
  <c r="L111" i="4" s="1"/>
  <c r="L120" i="4"/>
  <c r="H120" i="4" s="1"/>
  <c r="L124" i="4"/>
  <c r="K114" i="4"/>
  <c r="K112" i="4" s="1"/>
  <c r="K111" i="4" s="1"/>
  <c r="F119" i="4"/>
  <c r="G111" i="4"/>
  <c r="C111" i="4" s="1"/>
  <c r="G120" i="4"/>
  <c r="C120" i="4" s="1"/>
  <c r="I114" i="4"/>
  <c r="I111" i="4" s="1"/>
  <c r="J114" i="4"/>
  <c r="J112" i="4" s="1"/>
  <c r="P114" i="4" l="1"/>
  <c r="J71" i="4"/>
  <c r="O71" i="4" s="1"/>
  <c r="O88" i="4"/>
  <c r="I71" i="4"/>
  <c r="N88" i="4"/>
  <c r="H60" i="4"/>
  <c r="N60" i="4"/>
  <c r="J56" i="4"/>
  <c r="O67" i="4"/>
  <c r="E56" i="4"/>
  <c r="O60" i="4"/>
  <c r="M124" i="4"/>
  <c r="O114" i="4"/>
  <c r="L119" i="4"/>
  <c r="N114" i="4"/>
  <c r="K56" i="4"/>
  <c r="C88" i="4"/>
  <c r="H88" i="4"/>
  <c r="P88" i="4"/>
  <c r="P60" i="4"/>
  <c r="H114" i="4"/>
  <c r="M114" i="4" s="1"/>
  <c r="P112" i="4"/>
  <c r="P119" i="4"/>
  <c r="C60" i="4"/>
  <c r="C56" i="4" s="1"/>
  <c r="H67" i="4"/>
  <c r="M67" i="4" s="1"/>
  <c r="K110" i="4"/>
  <c r="P111" i="4"/>
  <c r="J111" i="4"/>
  <c r="H111" i="4" s="1"/>
  <c r="O112" i="4"/>
  <c r="H112" i="4"/>
  <c r="M112" i="4" s="1"/>
  <c r="M120" i="4"/>
  <c r="G119" i="4"/>
  <c r="N111" i="4"/>
  <c r="I110" i="4"/>
  <c r="N110" i="4" s="1"/>
  <c r="P71" i="4"/>
  <c r="F110" i="4"/>
  <c r="I56" i="4"/>
  <c r="N56" i="4" s="1"/>
  <c r="O56" i="4" l="1"/>
  <c r="L110" i="4"/>
  <c r="P56" i="4"/>
  <c r="M88" i="4"/>
  <c r="H56" i="4"/>
  <c r="M56" i="4" s="1"/>
  <c r="M60" i="4"/>
  <c r="G110" i="4"/>
  <c r="C110" i="4" s="1"/>
  <c r="C119" i="4"/>
  <c r="M119" i="4" s="1"/>
  <c r="P110" i="4"/>
  <c r="O111" i="4"/>
  <c r="J110" i="4"/>
  <c r="O110" i="4" s="1"/>
  <c r="H110" i="4"/>
  <c r="M111" i="4"/>
  <c r="M110" i="4" l="1"/>
  <c r="H35" i="4"/>
  <c r="M35" i="4" s="1"/>
  <c r="L34" i="4"/>
  <c r="H34" i="4" s="1"/>
  <c r="M34" i="4" l="1"/>
  <c r="H30" i="4"/>
  <c r="M30" i="4" s="1"/>
  <c r="L30" i="4"/>
  <c r="H29" i="4" l="1"/>
  <c r="M29" i="4" s="1"/>
  <c r="L27" i="4" l="1"/>
  <c r="H27" i="4" s="1"/>
  <c r="H28" i="4"/>
  <c r="M28" i="4" s="1"/>
  <c r="M27" i="4" l="1"/>
  <c r="L26" i="4"/>
  <c r="H26" i="4" l="1"/>
  <c r="L7" i="4"/>
  <c r="H7" i="4" l="1"/>
  <c r="M26" i="4"/>
  <c r="M7" i="4" l="1"/>
  <c r="I8" i="1" l="1"/>
  <c r="J8" i="1"/>
  <c r="R184" i="1" l="1"/>
  <c r="Q184" i="1" l="1"/>
  <c r="N184" i="1" l="1"/>
  <c r="P184" i="1"/>
  <c r="O184" i="1"/>
  <c r="M184" i="1" l="1"/>
  <c r="P69" i="1"/>
  <c r="O69" i="1" l="1"/>
  <c r="C69" i="1"/>
  <c r="O116" i="1"/>
  <c r="D115" i="1"/>
  <c r="P115" i="1" l="1"/>
  <c r="D68" i="1"/>
  <c r="P68" i="1" s="1"/>
  <c r="M69" i="1"/>
  <c r="N69" i="1"/>
  <c r="O115" i="1"/>
  <c r="C115" i="1"/>
  <c r="M115" i="1" l="1"/>
  <c r="N115" i="1"/>
  <c r="C68" i="1"/>
  <c r="O68" i="1"/>
  <c r="M68" i="1" l="1"/>
  <c r="N68" i="1"/>
  <c r="L167" i="1"/>
  <c r="L8" i="1" s="1"/>
  <c r="K8" i="1"/>
  <c r="G8" i="1" l="1"/>
  <c r="H167" i="1"/>
  <c r="H8" i="1" l="1"/>
  <c r="T167" i="1" l="1"/>
  <c r="C167" i="1"/>
  <c r="F8" i="1"/>
  <c r="S167" i="1"/>
  <c r="R167" i="1"/>
  <c r="S8" i="1" l="1"/>
  <c r="T8" i="1"/>
  <c r="Q167" i="1"/>
  <c r="E8" i="1"/>
  <c r="P167" i="1" l="1"/>
  <c r="Q8" i="1"/>
  <c r="R8" i="1"/>
  <c r="O167" i="1"/>
  <c r="M167" i="1" l="1"/>
  <c r="N167" i="1"/>
  <c r="L75" i="4" l="1"/>
  <c r="L71" i="4" s="1"/>
  <c r="H71" i="4" s="1"/>
  <c r="N84" i="4"/>
  <c r="C84" i="4"/>
  <c r="M84" i="4" s="1"/>
  <c r="N77" i="4"/>
  <c r="M77" i="4" l="1"/>
  <c r="C75" i="4" l="1"/>
  <c r="M75" i="4" s="1"/>
  <c r="N75" i="4"/>
  <c r="D71" i="4"/>
  <c r="N71" i="4" l="1"/>
  <c r="C71" i="4"/>
  <c r="M71" i="4" s="1"/>
  <c r="P31" i="1" l="1"/>
  <c r="P35" i="1"/>
  <c r="C35" i="1"/>
  <c r="N35" i="1" s="1"/>
  <c r="O35" i="1"/>
  <c r="D24" i="1" l="1"/>
  <c r="C24" i="1" s="1"/>
  <c r="N24" i="1" s="1"/>
  <c r="M35" i="1"/>
  <c r="O31" i="1"/>
  <c r="O24" i="1" l="1"/>
  <c r="P24" i="1"/>
  <c r="D8" i="1"/>
  <c r="M24" i="1"/>
  <c r="N31" i="1"/>
  <c r="M31" i="1"/>
  <c r="P8" i="1" l="1"/>
  <c r="C8" i="1"/>
  <c r="O8" i="1"/>
</calcChain>
</file>

<file path=xl/sharedStrings.xml><?xml version="1.0" encoding="utf-8"?>
<sst xmlns="http://schemas.openxmlformats.org/spreadsheetml/2006/main" count="1754" uniqueCount="1039">
  <si>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</si>
  <si>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</si>
  <si>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</si>
  <si>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</si>
  <si>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</si>
  <si>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</si>
  <si>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</si>
  <si>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</si>
  <si>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</si>
  <si>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</si>
  <si>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</si>
  <si>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</si>
  <si>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</si>
  <si>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</si>
  <si>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</si>
  <si>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</si>
  <si>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</si>
  <si>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</si>
  <si>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</si>
  <si>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</si>
  <si>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</si>
  <si>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</si>
  <si>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</si>
  <si>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</si>
  <si>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</si>
  <si>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</si>
  <si>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</si>
  <si>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</si>
  <si>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</si>
  <si>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</si>
  <si>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</si>
  <si>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</si>
  <si>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</si>
  <si>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</si>
  <si>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</si>
  <si>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Подпрограмма 6 «Развитие материально-технической базы сферы образования»</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</si>
  <si>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</si>
  <si>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</si>
  <si>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</si>
  <si>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</si>
  <si>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</si>
  <si>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</si>
  <si>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</si>
  <si>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</si>
  <si>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</si>
  <si>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</si>
  <si>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</si>
  <si>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</si>
  <si>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</si>
  <si>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</si>
  <si>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</si>
  <si>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</si>
  <si>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</si>
  <si>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</si>
  <si>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</si>
  <si>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</si>
  <si>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</si>
  <si>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</si>
  <si>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</si>
  <si>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</si>
  <si>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</si>
  <si>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</si>
  <si>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</si>
  <si>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Гарантии и компенсации, связанные с проживанием в районах крайнего Севера</t>
  </si>
  <si>
    <t>Цикл мероприятий по летней оздоровительной кампании</t>
  </si>
  <si>
    <t>Улучшение материально-технической базы Детской школы искусств</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</si>
  <si>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</si>
  <si>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</si>
  <si>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</si>
  <si>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Расходы на обеспечение деятельности (оказание услуг) учреждением</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</si>
  <si>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</si>
  <si>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</si>
  <si>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</si>
  <si>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</si>
  <si>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</si>
  <si>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</si>
  <si>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Подпрограмма III  «Поддержка средств массовой информации»</t>
  </si>
  <si>
    <t>Подпрограмма  IV «Обеспечение реализации муниципальной программы»</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</si>
  <si>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</si>
  <si>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</si>
  <si>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</si>
  <si>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</si>
  <si>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</si>
  <si>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Обеспечение деятельности муниципального автономного учреждения физической культуры и спорта Белоярского района «Дворец спорта»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</si>
  <si>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</si>
  <si>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</si>
  <si>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</si>
  <si>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</si>
  <si>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</si>
  <si>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</si>
  <si>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</si>
  <si>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</si>
  <si>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</si>
  <si>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</si>
  <si>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</si>
  <si>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</si>
  <si>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</si>
  <si>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</si>
  <si>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</si>
  <si>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</si>
  <si>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</si>
  <si>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</si>
  <si>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</si>
  <si>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</si>
  <si>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</si>
  <si>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</si>
  <si>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</si>
  <si>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</si>
  <si>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</si>
  <si>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</si>
  <si>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Проведение диспансеризации муниципальных служащих</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</si>
  <si>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</si>
  <si>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</si>
  <si>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</si>
  <si>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</si>
  <si>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</si>
  <si>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</si>
  <si>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</si>
  <si>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</si>
  <si>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</si>
  <si>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</si>
  <si>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</si>
  <si>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</si>
  <si>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</si>
  <si>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</si>
  <si>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</si>
  <si>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</si>
  <si>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</si>
  <si>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Строительство и (или) приобретение жилья</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</si>
  <si>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</si>
  <si>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</si>
  <si>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</si>
  <si>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</si>
  <si>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</si>
  <si>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</si>
  <si>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</si>
  <si>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Реализация электрической энергии в зоне децентрализованного электроснабжения</t>
  </si>
  <si>
    <t>Локальные канализационно очистные сооружения (ПИР). Сельское поселение Казым.</t>
  </si>
  <si>
    <t xml:space="preserve">Подпрограмма 2 «Энергосбережение и повышение энергетической эффективности» </t>
  </si>
  <si>
    <t xml:space="preserve">Подпрограмма 3 «Наш дом » </t>
  </si>
  <si>
    <t>Подпрограмма 5 «Проведение капитального ремонта многоквартирных домов»</t>
  </si>
  <si>
    <t>Подпрограмма 6 «Переселение граждан из аварийного жилищного фонда»</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</si>
  <si>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</si>
  <si>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</si>
  <si>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</si>
  <si>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</si>
  <si>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</si>
  <si>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</si>
  <si>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</si>
  <si>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</si>
  <si>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</si>
  <si>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</si>
  <si>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</si>
  <si>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</si>
  <si>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</si>
  <si>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</si>
  <si>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</si>
  <si>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</si>
  <si>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</si>
  <si>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</si>
  <si>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</si>
  <si>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</si>
  <si>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</si>
  <si>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</si>
  <si>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</si>
  <si>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</si>
  <si>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</si>
  <si>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</si>
  <si>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</si>
  <si>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</si>
  <si>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</si>
  <si>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</si>
  <si>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</si>
  <si>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</si>
  <si>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</si>
  <si>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</si>
  <si>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</si>
  <si>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</si>
  <si>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</si>
  <si>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</si>
  <si>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</si>
  <si>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</si>
  <si>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</si>
  <si>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</si>
  <si>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</si>
  <si>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</si>
  <si>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</si>
  <si>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</si>
  <si>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</si>
  <si>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</si>
  <si>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Примечания</t>
  </si>
  <si>
    <t>Процент исполнения</t>
  </si>
  <si>
    <t>Подпрограмма 4 «Обеспечение реализации муниципальной программы»</t>
  </si>
  <si>
    <t>Федеральный бюджет</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</si>
  <si>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</si>
  <si>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</si>
  <si>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</si>
  <si>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</si>
  <si>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</si>
  <si>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</si>
  <si>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</si>
  <si>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</si>
  <si>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</si>
  <si>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</si>
  <si>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</si>
  <si>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</si>
  <si>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</si>
  <si>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</si>
  <si>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</si>
  <si>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</si>
  <si>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</si>
  <si>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</si>
  <si>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</si>
  <si>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</si>
  <si>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</si>
  <si>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</si>
  <si>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</si>
  <si>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</si>
  <si>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</si>
  <si>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</si>
  <si>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</si>
  <si>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</si>
  <si>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</si>
  <si>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</si>
  <si>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</si>
  <si>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</si>
  <si>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</si>
  <si>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</si>
  <si>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</si>
  <si>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</si>
  <si>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</si>
  <si>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</si>
  <si>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</si>
  <si>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</si>
  <si>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</si>
  <si>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</si>
  <si>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</si>
  <si>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</si>
  <si>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</si>
  <si>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</si>
  <si>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</si>
  <si>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</si>
  <si>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</si>
  <si>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</si>
  <si>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</si>
  <si>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</si>
  <si>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</si>
  <si>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</si>
  <si>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</si>
  <si>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</si>
  <si>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</si>
  <si>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</si>
  <si>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</si>
  <si>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</si>
  <si>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</si>
  <si>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</si>
  <si>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</si>
  <si>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</si>
  <si>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</si>
  <si>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</si>
  <si>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</si>
  <si>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</si>
  <si>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</si>
  <si>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</si>
  <si>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</si>
  <si>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</si>
  <si>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</si>
  <si>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</si>
  <si>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</si>
  <si>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</si>
  <si>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Благоустройство (уличное освещение) </t>
  </si>
  <si>
    <t xml:space="preserve">Благоустройство (озеленение) </t>
  </si>
  <si>
    <t>Государственная поддержка заготовки и переработки дикоросов</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</si>
  <si>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</si>
  <si>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</si>
  <si>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Благоустройство (прочие мероприятия по благоустройству городских округов и поселений)</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</si>
  <si>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</si>
  <si>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</si>
  <si>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</si>
  <si>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</si>
  <si>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</si>
  <si>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</si>
  <si>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</si>
  <si>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</si>
  <si>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</si>
  <si>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</si>
  <si>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Приобретение жилья (КМС)</t>
  </si>
  <si>
    <t>Инженерные сети микрорайона 4 г.Белоярский</t>
  </si>
  <si>
    <t>Инженерные сети микрорайона 7 г.Белоярский</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</si>
  <si>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</si>
  <si>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</si>
  <si>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</si>
  <si>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</si>
  <si>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</si>
  <si>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</si>
  <si>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</si>
  <si>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</si>
  <si>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Установка и ремонт технических средств организации дорожного движения</t>
  </si>
  <si>
    <t xml:space="preserve">Подпрограмма 4 «Чистая вода » </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</si>
  <si>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</si>
  <si>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</si>
  <si>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</si>
  <si>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</si>
  <si>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</si>
  <si>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</si>
  <si>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</si>
  <si>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</si>
  <si>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</si>
  <si>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</si>
  <si>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</si>
  <si>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тыс.руб.</t>
  </si>
  <si>
    <t>«Повышение эффективности деятельности органов местного самоуправления Белоярского района на 2014-2020 годы»</t>
  </si>
  <si>
    <t>Перечисление взносов для проведения капитального ремонта общего имущества в многоквартирных домах сельского поселения</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</si>
  <si>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</si>
  <si>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</si>
  <si>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</si>
  <si>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</si>
  <si>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Расходы на обеспечение функций органов местного самоуправления.</t>
  </si>
  <si>
    <t>Расходы на обеспечение деятельности Комитета по культуре</t>
  </si>
  <si>
    <t>Объездная автомобильная дорога Мирный 2 этап (строительство автомобильных дорог общего пользования местного значения)</t>
  </si>
  <si>
    <t>%</t>
  </si>
  <si>
    <t>Относительное/абсолютное отклонение исполнения муниципальных программ</t>
  </si>
  <si>
    <t>Разработка схем водоотведения и водоснабжения</t>
  </si>
  <si>
    <t>Инженерные сети мкр. Озерный-2 г.Белоярский</t>
  </si>
  <si>
    <t>Внесение изменений в документы территориального планирования и градостроительного зонирования</t>
  </si>
  <si>
    <t>Курсы повышения квалификации запланированы на 3-4 кв. 2015 года.</t>
  </si>
  <si>
    <t>Оплата производится согласно заключенного договора по факту выполненных работ.</t>
  </si>
  <si>
    <t>Укрепление пожарной безопасности учреждений физической культуры и спорта (МБУДО «Детско-юношеская спортивная школа г.Белоярский»)</t>
  </si>
  <si>
    <t>Укрепление технической безопасности здания и сооружений учреждений физической культуры и спорта (МБУДО «Детско-юношеская спортивная школа г.Белоярский»)</t>
  </si>
  <si>
    <t>Проведен конкурс программ и проектов духовно-нравственной и гражданско-патриотической направленности. Приняло участие 22 авторских коллектива.</t>
  </si>
  <si>
    <t>Проведено 3 конкурсно-игровых программы, посвященных праздничным датам.</t>
  </si>
  <si>
    <t>Осуществление отдельного гос.полномочия ХМАО-Югры по присвоению спортивных разрядов и квалификационных категорий спортивных судей</t>
  </si>
  <si>
    <t>Информация</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</si>
  <si>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</si>
  <si>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</si>
  <si>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</si>
  <si>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</si>
  <si>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Выполнено</t>
  </si>
  <si>
    <t>С начала реализации программы</t>
  </si>
  <si>
    <t>За отчетный период</t>
  </si>
  <si>
    <t>Информационная обеспеченность</t>
  </si>
  <si>
    <t>1.</t>
  </si>
  <si>
    <t>2.</t>
  </si>
  <si>
    <t>3.</t>
  </si>
  <si>
    <t>4.</t>
  </si>
  <si>
    <t>5.</t>
  </si>
  <si>
    <t>6.</t>
  </si>
  <si>
    <t>8.</t>
  </si>
  <si>
    <t>9.</t>
  </si>
  <si>
    <t>10.</t>
  </si>
  <si>
    <t>11.</t>
  </si>
  <si>
    <t>12.</t>
  </si>
  <si>
    <t>13.</t>
  </si>
  <si>
    <t>14.</t>
  </si>
  <si>
    <t>15.</t>
  </si>
  <si>
    <t>16.</t>
  </si>
  <si>
    <t>17.</t>
  </si>
  <si>
    <t>18.</t>
  </si>
  <si>
    <t>19.</t>
  </si>
  <si>
    <t>20.</t>
  </si>
  <si>
    <t>Подпрограмма 1  «Развитие физической культуры и массового спорта»</t>
  </si>
  <si>
    <t xml:space="preserve">Показатели непосредственных результатов       </t>
  </si>
  <si>
    <t xml:space="preserve">Численность спортсменов с присвоенными массовыми разрядами, человек </t>
  </si>
  <si>
    <t xml:space="preserve">   чел.</t>
  </si>
  <si>
    <t>Приказы КДМ,ФКиС о присвоении спортивных разрядов</t>
  </si>
  <si>
    <t>Количество завоеванных медалей спортсменами Белоярского района на соревнованиях различного уровня, единиц</t>
  </si>
  <si>
    <t>ед.</t>
  </si>
  <si>
    <t>Итоговые протоколы, выписки из протоколов соревнований</t>
  </si>
  <si>
    <t>Показатели конечного результата</t>
  </si>
  <si>
    <t>Статистический отчет 1-ФК за 2014 год</t>
  </si>
  <si>
    <t>Удельный вес населения, занимающегося физической культурой и спортом</t>
  </si>
  <si>
    <t>Уровень удовлетворенности населения качеством предоставления услуг</t>
  </si>
  <si>
    <t>Обеспеченность единовременной пропускной способностью спортивных сооружений</t>
  </si>
  <si>
    <t>% выполнения за отчетный период</t>
  </si>
  <si>
    <t>Увеличение количества проведенных мероприятий для молодежи, единиц</t>
  </si>
  <si>
    <t>Отчет КДМ,ФКиС</t>
  </si>
  <si>
    <t xml:space="preserve">Увеличение удельного веса молодежи, принимающей участие в молодежных мероприятиях от общей численности молодежи  </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</si>
  <si>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</si>
  <si>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Подпрограмма 3    «Организация отдыха и оздоровления детей»</t>
  </si>
  <si>
    <t>Показатели непосредственных результатов</t>
  </si>
  <si>
    <t>Сохранение  численности  детей, отдохнувших в лагере с круглосуточным пребыванием детей на базе МАУ «База спорта и отдыха «Северянка», человек</t>
  </si>
  <si>
    <t>чел</t>
  </si>
  <si>
    <t>Увеличение численности детей, охваченных малозатратными формами отдыха, человек</t>
  </si>
  <si>
    <t>чел.</t>
  </si>
  <si>
    <t>Показатели конечных результатов</t>
  </si>
  <si>
    <t>Повышение качества предоставляемых услуг в сфере отдыха и оздоровления детей Белоярского района</t>
  </si>
  <si>
    <t>Отчет МАУ «База спорта и отдыха «Северянка»</t>
  </si>
  <si>
    <t>Отчет МКУ «Молодежный центр «Спутник», ежемесячные отчеты</t>
  </si>
  <si>
    <t>7.</t>
  </si>
  <si>
    <t>Протяженность сетей ТВС в городском поселении Белоярский, подлежащих капитальному ремонту</t>
  </si>
  <si>
    <t>км</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</si>
  <si>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</si>
  <si>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</si>
  <si>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</si>
  <si>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Разработка схем водоснабжения и водоотведения</t>
  </si>
  <si>
    <t>Сокращение числа аварий, отказов и повреждений коммунальных систем жизнеобеспечения в год</t>
  </si>
  <si>
    <t>Площадь отремонтированных многоквартирных жилых домов в г. Белоярский</t>
  </si>
  <si>
    <t>м2</t>
  </si>
  <si>
    <t xml:space="preserve">Доля отремонтированных многоквартирных жилых домов в г. Белоярский от общего количества МКД подлежащих капитальному ремонту  </t>
  </si>
  <si>
    <t>Расселяемая площадь аварийного жилого фонда</t>
  </si>
  <si>
    <t>8 574,1 м² площадь МКД, в т.ч. 2 515,1 м² жилых помещений</t>
  </si>
  <si>
    <t xml:space="preserve">Количество семей переселенных из аварийного жилищного фонда </t>
  </si>
  <si>
    <t>семей</t>
  </si>
  <si>
    <t>Количество обслуживаемых тротуаров и площадей</t>
  </si>
  <si>
    <t>Количество обслуживаемых детских игровых площадок</t>
  </si>
  <si>
    <t>Ежегодное строительство снежных городков</t>
  </si>
  <si>
    <t xml:space="preserve">Количество обслуживаемых газонов </t>
  </si>
  <si>
    <t>Посадка и содержание цветов</t>
  </si>
  <si>
    <t>Количество сносимых ветхих жилых домов</t>
  </si>
  <si>
    <t>Количество обслуживаемых опор освещения и светильников</t>
  </si>
  <si>
    <t>Обеспечение энергоснабжения сети уличного освещения</t>
  </si>
  <si>
    <t>Количество обслуживаемой световой иллюминации, единиц</t>
  </si>
  <si>
    <t>Количество захоронений согласно гарантированного перечня</t>
  </si>
  <si>
    <t xml:space="preserve"> тыс. кВт/ч</t>
  </si>
  <si>
    <t>Подпрограмма 7 «Содержание объектов благоустройства муниципальной собственности на территории городского поселения Белоярский»</t>
  </si>
  <si>
    <t>Согласно заключенных договоров.</t>
  </si>
  <si>
    <t xml:space="preserve">Площадь зеленых зон и озеленения территории </t>
  </si>
  <si>
    <t>тыс. кв.м.</t>
  </si>
  <si>
    <t>Площадь тротуаров, площадей, бульваров</t>
  </si>
  <si>
    <t>Площадь площадок для занятий физкультурой</t>
  </si>
  <si>
    <t>Количество детских игровых площадок</t>
  </si>
  <si>
    <t>-</t>
  </si>
  <si>
    <t>Количество монументальных и скульптурно-декоративных объектов</t>
  </si>
  <si>
    <t>Площадь дворовых и внутриквартальных проездов</t>
  </si>
  <si>
    <t>Согласно заключенных договоров</t>
  </si>
  <si>
    <t>в том числе для муниципальных нужд в рамках муниципальной программы</t>
  </si>
  <si>
    <t>Объем ввода жилья в год</t>
  </si>
  <si>
    <t>Снос ветхого и аварийного жилья в год</t>
  </si>
  <si>
    <t>Количество семей, получивших меры поддержки для улучшения жилищных условий</t>
  </si>
  <si>
    <t>семья</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</si>
  <si>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t>
  </si>
  <si>
    <t>Площадь земельных участков предоставляемых для жилищного строительства, обеспеченных коммунальной инфраструктурой в год</t>
  </si>
  <si>
    <t>Га</t>
  </si>
  <si>
    <t>Обеспеченность муниципальных образований Белоярского района документами территориального планирования с учетом внесенных изменений</t>
  </si>
  <si>
    <t>Обеспеченность муниципальных образований Белоярского района документами градостроительного зонирования с учетом внесенных изменений</t>
  </si>
  <si>
    <t>Обеспеченность муниципальных образований документацией по планировке территории</t>
  </si>
  <si>
    <t>Увеличение общей площади жилых помещений, приходящейся в среднем на 1 жителя</t>
  </si>
  <si>
    <t>кв. м.</t>
  </si>
  <si>
    <t xml:space="preserve"> %</t>
  </si>
  <si>
    <t>Удельный вес ветхого и аварийного жилищного фонда во всем жилищном фонде</t>
  </si>
  <si>
    <t xml:space="preserve"> Муниципальная программа сельского поселения Верхнеказымский «Развитие муниципальной службы сельского поселения Верхнеказымский на  2014-2016 годы»</t>
  </si>
  <si>
    <t>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</si>
  <si>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Муниципальная программа сельского поселения Лыхма «Развитие муниципальной службы в сельском поселении Лыхма на 2014-2016 годы»</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</si>
  <si>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</si>
  <si>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</si>
  <si>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</si>
  <si>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</si>
  <si>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муниципальной службы сельского поселения Сосновка на  2014-2016 годы»</t>
  </si>
  <si>
    <t xml:space="preserve"> Муниципальная программа сельского поселения Сорум «Развитие муниципальной службы сельского поселения Сорум на  2014-2016 годы»</t>
  </si>
  <si>
    <t xml:space="preserve"> Муниципальная программа сельского поселения Полноват «Развитие муниципальной службы сельского поселения Полноват на  2014-2016 годы»</t>
  </si>
  <si>
    <t xml:space="preserve"> Муниципальная программа сельского поселения Казым «Развитие муниципальной службы сельского поселения Казым на  2014-2016 годы»</t>
  </si>
  <si>
    <t>Муниципальная программа городского поселения Белоярский  «Повышение эффективности деятельности органов местного самоуправления  городского поселения Белоярский на 2014-2016 годы»</t>
  </si>
  <si>
    <t xml:space="preserve"> Муниципальная программа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</si>
  <si>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Меры государственной поддержки по улучшению жилищных условий отдельных категорий граждан</t>
  </si>
  <si>
    <t xml:space="preserve"> «Обеспечение доступным и комфортным жильем жителей Белоярского района в 2014 – 2020 годах»</t>
  </si>
  <si>
    <t>Оплата производится согласно выставленных счетов за фактический объем потребления электроэнергии.</t>
  </si>
  <si>
    <t>1. Показатели непосредственных результатов</t>
  </si>
  <si>
    <t>Количество оказанной услуги по водоснабжению</t>
  </si>
  <si>
    <t xml:space="preserve">Количество оказанной услуги по водоотведению </t>
  </si>
  <si>
    <t>Количество оказанной услуги по теплоснабжению</t>
  </si>
  <si>
    <t>тыс.
гКал.</t>
  </si>
  <si>
    <t>Объем вывезенных жидких бытовых отходов</t>
  </si>
  <si>
    <t>Согласно заключенного договора</t>
  </si>
  <si>
    <t>2. Показатели конечных результатов</t>
  </si>
  <si>
    <t>Доля отремонтированных сетей ТВС г.Белоярский от общего числа сетей ТВС подлежащих капитальному ремонту</t>
  </si>
  <si>
    <t>Проведение районного семинара для работников билиотек</t>
  </si>
  <si>
    <t>Приобретение предметов народного промысла для обустройства этнографической экспозиции</t>
  </si>
  <si>
    <t>Проведение семинара-практикума "Казымская береста"</t>
  </si>
  <si>
    <t>Организация и проведение районных и окружных выставок и мастер-классов, творческих мастерских в сфере художественных промыслов</t>
  </si>
  <si>
    <t>Проведение национального праздника "День рыбака"</t>
  </si>
  <si>
    <t>Строительство объекта "Сельский дом культуры д. Нумто Белоярского района"</t>
  </si>
  <si>
    <t>Приобретение экспонатов для МАУК «Этнокультурный центр»</t>
  </si>
  <si>
    <t>Расходы на обеспечение деятельности (оказание услуг) МАУК «Этнокультурный центр»</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</si>
  <si>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«Этнокультурный центр»</t>
  </si>
  <si>
    <t>Проведение семинара-практикума по обучению технологии заготовки и обработки бересты и изготовлению берестяных изделий  МАУК «Этнокультурный центр»</t>
  </si>
  <si>
    <t>Ремонт кровли МАУК «ЦКиД «Камертон»</t>
  </si>
  <si>
    <t>Расходы на обеспечение деятельности (оказание услуг) МАОУДОД «ДШИ</t>
  </si>
  <si>
    <t>Гарантии и компенсации, связанные с проживанием в районах крайнего Севера МАОУДОД «ДШИ</t>
  </si>
  <si>
    <t>Проведение митинга-концерта "Парад Победы"</t>
  </si>
  <si>
    <t>Оплата производится согласно выставленным счетам за фактически потребленный объем электроэнергии.</t>
  </si>
  <si>
    <t>Оплата производится согласно выставленным счетам.</t>
  </si>
  <si>
    <t>Численность муниципальных служащих, прошедших курсы повышения квалификации по программам дополнительного профессионального образования</t>
  </si>
  <si>
    <t>Численность муниципальных служащих, прошедших  диспансеризацию</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</si>
  <si>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</si>
  <si>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Доля муниципальных служащих, прошедших  диспансеризацию, от потребности</t>
  </si>
  <si>
    <t>подъездов</t>
  </si>
  <si>
    <t>экз.</t>
  </si>
  <si>
    <t>Проведение лекционных занятий с неработающим населением с раздачей лекционного материала</t>
  </si>
  <si>
    <t>Проведение тренировок органов управления силами ГО и ЧС сельского поселения Верхнеказымский с применением специального оборудования</t>
  </si>
  <si>
    <t>раз</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</si>
  <si>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t>
  </si>
  <si>
    <t>Увеличение оснащенности добровольной пожарной дружины специальным оборудованием</t>
  </si>
  <si>
    <t>Увеличение оснащенности мест общего пользования в многоквартирных домах противопожарным инвентарем</t>
  </si>
  <si>
    <t>Содержание в рабочем состоянии противопожарный разрыв между сельским поселением и лесным массивом, опашка и уборка палой листвы</t>
  </si>
  <si>
    <t>Снижения количества чрезвычайных ситуаций природного и техногенного характера по сравнению с базовым годом</t>
  </si>
  <si>
    <t>Обучение неработающего населения по вопросам ГО и ЧС</t>
  </si>
  <si>
    <t>Снижение количества природных пожаров</t>
  </si>
  <si>
    <t>Обеспечение безопасности людей на водных объектах, через распространение информационного материала</t>
  </si>
  <si>
    <t>Повышение уровня информированности населения по вопросам ГО и ЧС и порядке действий при их возникновении, через распространение информационного материала</t>
  </si>
  <si>
    <t>Повышение уровня благоустройства территории сельского поселения Верхнеказымский не менее чем на 5 % от общего количества соответствующей инфраструктуры, по отношению к предыдущему году</t>
  </si>
  <si>
    <t>шт.</t>
  </si>
  <si>
    <t>узел учета</t>
  </si>
  <si>
    <t>здание</t>
  </si>
  <si>
    <t>кВ/ч</t>
  </si>
  <si>
    <t>тыс. руб.</t>
  </si>
  <si>
    <t>Замена ламп накаливания высокой мощности на энергоэффективные</t>
  </si>
  <si>
    <t>Повышение энергетической эффективности зданий муниципальных учреждений путем ремонта узлов учета тепловой энергии</t>
  </si>
  <si>
    <t>Проведение обследования проводов и кабелей в здании администрации с целью выявления нарушения целостности изоляции и дальнейшего ремонта</t>
  </si>
  <si>
    <t>Озеленение территорий сельского поселения Верхнеказымский (посадка цветов, деревьев, устройстве газонов и т.д.)</t>
  </si>
  <si>
    <t>Снижение количества потребляемой электроэнергии</t>
  </si>
  <si>
    <t xml:space="preserve">Подготовка и раздача лекционных материалов для занятий с неработающим населением  </t>
  </si>
  <si>
    <t>Проведение тренировок органов управления силами ГО и ЧС сельского поселения Сосновка с применением специального оборудования</t>
  </si>
  <si>
    <t>Увеличение резервов материальных ресурсов (запасов) для предупреждения и ликвидации угроз по ГО и ЧС (приобретение вещевого имущества, шансового инструмента, медикаментов и т.п.)</t>
  </si>
  <si>
    <t>Доукомплектование оснащенности добровольной пожарной дружины специальным оборудованием</t>
  </si>
  <si>
    <t>Снижения количества чрезвычайных ситуаций природного и техногенного характера</t>
  </si>
  <si>
    <t>Обеспечение безопасности людей на водных объектах, посредством установки запрещающих знаков на территории поселения</t>
  </si>
  <si>
    <t>Увеличение площадей зеленых насаждений сельского поселения Сосновка (посадка цветов, деревьев, устройстве газонов и т.д.)</t>
  </si>
  <si>
    <t xml:space="preserve">Снижения количества потребляемой электроэнергии </t>
  </si>
  <si>
    <t>Повышение уровня благоустройства территории сельского поселения Сосновка на 10 % от общего количества соответствующей инфраструктуры</t>
  </si>
  <si>
    <t>Рекультивация территории санкционированной свалки твердых бытовых отходов с.Полноват, с.Казым, с.Ванзеват  Белоярского района</t>
  </si>
  <si>
    <t>Создание сети пунктов ртутьсодержащих отходов в поселениях Белоярского района (приобретение необходимого оборудования)</t>
  </si>
  <si>
    <t>Строительство на территории сельского поселения Верхнеказымский Белоярского района строения для размещения участкового пункта полиции</t>
  </si>
  <si>
    <t>Строительство на территории сельского поселения Сорум Белоярского района строения для размещения участкового пункта полиции</t>
  </si>
  <si>
    <t>Строительство на территории сельского поселения Лыхма Белоярского района строения для размещения участкового пункта полиции</t>
  </si>
  <si>
    <t>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услуги по подвозу воды и вывозу жидких бытовых отходов</t>
  </si>
  <si>
    <t>Оплата производится по выставленным счетам.</t>
  </si>
  <si>
    <t>предоставление субсидий на возмещение затрат на содержание маточного поголовья животных в личных подсобных хозяйствах</t>
  </si>
  <si>
    <t>Производство продукции сельского хозяйства в хозяйствах всех категорий (в сопоставимых ценах)</t>
  </si>
  <si>
    <t>млн. рублей</t>
  </si>
  <si>
    <t>Производство молока предприятиями и крестьянскими (фермерскими) хозяйствами</t>
  </si>
  <si>
    <t>тонн</t>
  </si>
  <si>
    <t>Производства мяса предприятиями и крестьянскими (фермерскими) хозяйствами (в живом весе)</t>
  </si>
  <si>
    <t>Объём добычи (вылова) и переработки рыбы</t>
  </si>
  <si>
    <t>Производство овощей в закрытом грунте</t>
  </si>
  <si>
    <t>Удельный вес прибыльных организаций агропромышленного сектора</t>
  </si>
  <si>
    <t>Численность занятых в агропромышленном секторе</t>
  </si>
  <si>
    <t>Количество зарегистрированных крестьянских (фермерских) хозяйств</t>
  </si>
  <si>
    <t>единиц</t>
  </si>
  <si>
    <t>Отдел сбора и обработки статинформации Ханты-Мансийскстата в г.Белоярский</t>
  </si>
  <si>
    <t>Департамент природных ресурсов и несырьевого сектора экономики</t>
  </si>
  <si>
    <t>Предприятия агропромышленного сектора, главы крестьянских (фермерских) хозяйств</t>
  </si>
  <si>
    <t>Инспекция Федеральной налоговой службы</t>
  </si>
  <si>
    <t>Количество молодых специалистов из числа коренных малочисленных народов Севера, работающих в местах традиционного проживания и традиционной хозяйственной деятельности, которым оказана поддержка в виде выплаты единовременной финансовой помощи на обустройство быта (нарастающим итогом)</t>
  </si>
  <si>
    <t>человек</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</si>
  <si>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(нарастающим итогом)</t>
  </si>
  <si>
    <t>получатель</t>
  </si>
  <si>
    <t>Ежегодная утилизация бытовых и промышленных отходов при зачистке мест захламления и санитарном содержании мест отдыха в объеме</t>
  </si>
  <si>
    <t>Площадь городских лесов города Белоярский с высоким классом показателя рекреационной оценки ландшафтного выдела</t>
  </si>
  <si>
    <t>га</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</si>
  <si>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</si>
  <si>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Количество построенных и введенных в эксплуатацию полигонов утилизации твердых бытовых отходов (нарастающим итогом)</t>
  </si>
  <si>
    <t>объект</t>
  </si>
  <si>
    <t>Доля обеспеченности поселений в границах Белоярского района полигонами утилизации твердых бытовых отходов</t>
  </si>
  <si>
    <t>Доля площади рекультивированных территорий санкционированных свалок твердых бытовых отходов</t>
  </si>
  <si>
    <t>Библиотечный фонд на 1  жителя</t>
  </si>
  <si>
    <t xml:space="preserve">экз.     </t>
  </si>
  <si>
    <t>Доля оцифрованных краеведческих документов, представленных в электронном виде</t>
  </si>
  <si>
    <t>Число посещений библиотек</t>
  </si>
  <si>
    <t xml:space="preserve">Число читателей библиотек  </t>
  </si>
  <si>
    <t>Количество книговыдач</t>
  </si>
  <si>
    <t xml:space="preserve">Доля выставочных предметов, и выставочных коллекций отраженных в электронном каталоге в  общем объеме выставочных фондов </t>
  </si>
  <si>
    <t xml:space="preserve">Доля оцифрованных выставочных предметов, от общего числа выставочных предметов  основного фонда выставочного зала </t>
  </si>
  <si>
    <t>Количество выставочных проектов, организованных на базе выставочного зала</t>
  </si>
  <si>
    <t>Ед.</t>
  </si>
  <si>
    <t xml:space="preserve">Количество проведенных выставок  </t>
  </si>
  <si>
    <t xml:space="preserve">Количество посещений выставочного зала на 1000 жителей </t>
  </si>
  <si>
    <t>тыс. чел.</t>
  </si>
  <si>
    <t>Подпрограмма 1  «Обеспечение прав граждан на доступ к культурным ценностям и информации»</t>
  </si>
  <si>
    <t>Доля библиотечных фондов общедоступных библиотек, отраженных в электронных каталогах</t>
  </si>
  <si>
    <t>Увеличение посещаемости выставочного зала (посещения на 1 жителя в год)</t>
  </si>
  <si>
    <t>раз в год</t>
  </si>
  <si>
    <t>Подпрограмма 2 «Укрепление единого культурного пространства»</t>
  </si>
  <si>
    <t xml:space="preserve">Доля детей, привлекаемых к участию в творческих мероприятиях, от общего числа детей, с целью увеличения числа выявленных юных талантов и их поддержки   </t>
  </si>
  <si>
    <t xml:space="preserve">Стабильность контингента обучающихся  в МАОУДОД ДШИ </t>
  </si>
  <si>
    <t xml:space="preserve">Количество мероприятий, направленных на поддержку народных художественных промыслов и ремесел, национальных праздников и других мероприятий </t>
  </si>
  <si>
    <t xml:space="preserve">Количество культурно-досуговых, театрально-зрелищных, концертных программ, народных гуляний и иных массовых мероприятий </t>
  </si>
  <si>
    <t>Удельный вес населения участвующего в культурно-досуговых мероприятиях, проводимых муниципальными учреждениями культуры</t>
  </si>
  <si>
    <t xml:space="preserve">Доля учащихся МАОУДОД «ДШИ» занявших призовые и первые места в смотрах, конкурсах, фестивалях </t>
  </si>
  <si>
    <t xml:space="preserve">Количество посетителей культурно - досуговых мероприятий, организованных муниципальными  культурно – досуговыми учреждениями </t>
  </si>
  <si>
    <t>Подпрограмма 3 «Поддержка средств массовой информации»</t>
  </si>
  <si>
    <t xml:space="preserve">Площадь печатных полос газеты «Белоярские вести», «Белоярские вести. Официальный выпуск» </t>
  </si>
  <si>
    <t>кв.см</t>
  </si>
  <si>
    <t xml:space="preserve">Количество номеров газеты «Белоярские вести» </t>
  </si>
  <si>
    <t xml:space="preserve">Количество номеров газеты «Белоярские вести. Официальный выпуск» </t>
  </si>
  <si>
    <t>Количество эфирного времени на теле-, радиовещание</t>
  </si>
  <si>
    <t>мин.</t>
  </si>
  <si>
    <t>Подпрограмма 4  «Обеспечение реализации муниципальной программы»</t>
  </si>
  <si>
    <t>Повышение уровня удовлетворенности граждан Белоярского района качеством услуг, предоставляемых учреждениями культуры  от числа опрошенных</t>
  </si>
  <si>
    <t>Подпрограмма 5 «Формирование доступной среды жизнедеятельности для инвалидов и других маломобильных групп населения в учреждениях культуры»</t>
  </si>
  <si>
    <t xml:space="preserve">Количество лиц с ограниченными возможностями, воспользовавшихся услугами учреждений культуры </t>
  </si>
  <si>
    <t>Чел.</t>
  </si>
  <si>
    <t xml:space="preserve">Повышение доли лиц  с ограниченными возможностями, воспользовавшихся услугами учреждений культуры </t>
  </si>
  <si>
    <t>Подпрограмма 6 «Обеспечение деятельности подведомственных учреждений»</t>
  </si>
  <si>
    <t>Сохранение уровня материально-технического обеспечения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</si>
  <si>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</si>
  <si>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</si>
  <si>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Органы государственной статистики</t>
  </si>
  <si>
    <t>Отдел развития предпринимательства и потребительского рынка администрации Белоярского района</t>
  </si>
  <si>
    <t>Увеличение доли среднесписочной численности занятых у субъектов малого и среднего предпринимательства в общей численности работающих</t>
  </si>
  <si>
    <t xml:space="preserve">Увеличение количества субъектов малого и среднего предпринимательства  на 10 тыс. населения </t>
  </si>
  <si>
    <t>Подпрограмма 1 «Обеспечение деятельности органов местного самоуправления Белоярского района»</t>
  </si>
  <si>
    <t xml:space="preserve">Обеспечение предоставления гарантий лицам, замещающим должности муниципальной службы, не замещающим должности муниципальной службы и исполняющим обязанности по техническому обеспечению деятельности администрации Белоярского района, установленных действующим законодательством  </t>
  </si>
  <si>
    <t xml:space="preserve">Выполнение комплекса работ и услуг по обеспечению текущей деятельности администрации района </t>
  </si>
  <si>
    <t xml:space="preserve">Организация хозяйственно-технического обслуживания административных зданий </t>
  </si>
  <si>
    <t xml:space="preserve">Обеспечение обязательного государственного страхования на случай причинения вреда здоровью и их имуществу в связи  с  исполнением  должностных  обязанностей </t>
  </si>
  <si>
    <t>Обеспечение выполнения полномочий и функций исполнительно-распорядительного органа Белоярского района</t>
  </si>
  <si>
    <t>Подпрограмма 2 «Развитие муниципальной службы в Белоярском районе»</t>
  </si>
  <si>
    <t xml:space="preserve">Численность муниципальных служащих администрации Белоярского района, прошедших курсы повышения квалификации </t>
  </si>
  <si>
    <t xml:space="preserve">Численность муниципальных служащих администрации Белоярского района, прошедших  диспансеризацию </t>
  </si>
  <si>
    <t xml:space="preserve">Доля муниципальных служащих администрации Белоярского района, прошедших курсы повышения квалификации по программам дополнительного профессионального образования от потребности </t>
  </si>
  <si>
    <t xml:space="preserve">Доля муниципальных служащих администрации Белоярского района, прошедших  диспансеризацию, от потребности </t>
  </si>
  <si>
    <t xml:space="preserve">%  </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</si>
  <si>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</si>
  <si>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</si>
  <si>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Доля выявленных с участием граждан правонарушений в общем количестве правонарушений</t>
  </si>
  <si>
    <t>Обеспечение участковых уполномоченных полиции условиями для службы и проживания</t>
  </si>
  <si>
    <t>Обеспечение функционирования видеокамер и оборудования городской системы видеонаблюдения</t>
  </si>
  <si>
    <t>Доля выявленных нарушений ПДД с помощью технических средств видеофиксации в общем количестве нарушений</t>
  </si>
  <si>
    <t>Отдел по организации профилактики правонарушений</t>
  </si>
  <si>
    <t>ОМВД по Белоярскому району</t>
  </si>
  <si>
    <t>Количество фактов экстремистских проявлений на почве религиозной и национальной ненависти, (количество правонарушений)</t>
  </si>
  <si>
    <t xml:space="preserve">Количество дорожно-транспортных происшествий, в результате которых пострадали люди  </t>
  </si>
  <si>
    <t>Уровень общеуголовной преступности на 10 тысяч населения</t>
  </si>
  <si>
    <t>Доля уличных преступлений в числе зарегистрированных общеуголовных преступлений</t>
  </si>
  <si>
    <t>Подпрограмма 1 «Укрепление пожарной безопасности на объектах муниципальной собственности Белоярского района»</t>
  </si>
  <si>
    <t>Доля населения городского поселения Белоярский, охваченного противопожарной пропагандой, в процентах от общей численности населения города Белоярский</t>
  </si>
  <si>
    <t>Снижение количества зарегистрированных пожаров на объектах муниципальной собственности Белоярского района</t>
  </si>
  <si>
    <t>Количество зарегистрированных пожаров на объектах муниципальной собственности Белоярского района</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</si>
  <si>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</si>
  <si>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Доля населения Белоярского района, попадающего в зону действия системы комплексного автоматизированного оповещения о чрезвычайных ситуациях</t>
  </si>
  <si>
    <t>Обеспеченность населения Белоярского района средствами индивидуальной защиты</t>
  </si>
  <si>
    <t>Обеспеченность населения Белоярского района продовольствием, вещевым имуществом и средствами первой необходимости за счет созданных резервов материальных ресурсов</t>
  </si>
  <si>
    <t>Оснащение общественных спасательных постов в местах массового отдыха людей на водных объектах оборудованием и снаряжением</t>
  </si>
  <si>
    <t>Охват населения Белоярского района комплексной автоматизированной системой оповещения</t>
  </si>
  <si>
    <t xml:space="preserve">Численность граждан, получающих социальную поддержку </t>
  </si>
  <si>
    <t>Комитет по социальной политике администрации Белоярского района</t>
  </si>
  <si>
    <t>Сохранение количества социально ориентированных некоммерческих организаций, осуществляющих свою деятельность на территории Белоярского района</t>
  </si>
  <si>
    <t>Увеличение численности граждан, получающих социальную поддержку</t>
  </si>
  <si>
    <t>Увеличение численности граждан, принима-ющих участие в социально значимых мероприятиях</t>
  </si>
  <si>
    <t>Количество социально ориентированных некоммерческих организаций, осуществляющих свою деятельность на территории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</si>
  <si>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</si>
  <si>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жителей Белоярского района, принимающих  участие в социально значимых мероприятиях,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</si>
  <si>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</si>
  <si>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Увеличение доли инвалидов и других маломобильных групп населения, принимающих участие в спортивных и культурных мероприятиях (в % от общей численности граждан данной категории)</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</si>
  <si>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</si>
  <si>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</si>
  <si>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</si>
  <si>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 xml:space="preserve">Приведение структуры и состава имущественного комплекса муниципального образования, в соответствие с выполняемыми полномочиями   </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</si>
  <si>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</si>
  <si>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</si>
  <si>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</si>
  <si>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</si>
  <si>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</si>
  <si>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</si>
  <si>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Замена ламп накаливания высокой мощности на энергосберегающие, не менее чем на 30 шт. в год</t>
  </si>
  <si>
    <t>Повышение уровня благоустройства территории сельского поселения Лыхма, в т.ч.:</t>
  </si>
  <si>
    <t>- увеличение количества детских игровых площадок;</t>
  </si>
  <si>
    <t>5</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</si>
  <si>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 с 60 % до 90 %</t>
  </si>
  <si>
    <t>под-ов</t>
  </si>
  <si>
    <t>Подготовка и раздача лекционных материалов для занятий по ГО и ЧС с неработающим населением</t>
  </si>
  <si>
    <t xml:space="preserve">Проведение тренировок органов управления силами ГО и ЧС сельского поселения Лыхма с применением специального оборудования </t>
  </si>
  <si>
    <t xml:space="preserve">Увеличение оснащенности добровольной пожарной дружины специальным оборудованием </t>
  </si>
  <si>
    <t>ед. в год</t>
  </si>
  <si>
    <t>экз. в год</t>
  </si>
  <si>
    <t>чел. в год</t>
  </si>
  <si>
    <t>Обеспечение оснащенности мест общего пользования противопожарным инвентарем</t>
  </si>
  <si>
    <t>Увеличение резервов материальных ресурсов (запасов) для предупреждения и ликвидации ЧС в целях ГО (приобретение огнетушителей, шансового инструмента, медикаментов и т.п.)</t>
  </si>
  <si>
    <t>Шт.</t>
  </si>
  <si>
    <t>Снижение количества чрезвычайных ситуаций природного и техногенного характера по сравнению с базовым годом</t>
  </si>
  <si>
    <t>Обеспечение безопасности людей на водных объектах, распространение информационного материала</t>
  </si>
  <si>
    <t>Замена ламп накаливания высокой мощности на энергоэффективные не менее чем на 30 шт. в год</t>
  </si>
  <si>
    <t>Проведение энергетического обследования путем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</si>
  <si>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Снижения количества потребляемой электроэнергии со 107 тыс. кВ/ч до 97тыс. кВ/ч в год</t>
  </si>
  <si>
    <t>Повышение уровня благоустройства территории сельского поселения Сорум на 12 % от общего количества соответствующей инфраструктуры, по отношению к предыдущему году</t>
  </si>
  <si>
    <t>Увеличение оснащенности мест общего пользования противопожарным инвентарем</t>
  </si>
  <si>
    <t>ед</t>
  </si>
  <si>
    <t>Увеличение резервов материальных ресурсов (запасов) для предупреждения и ликвидации ЧС в целях гражданской обороны</t>
  </si>
  <si>
    <t>Проведение тренировок, учений, занятий органов управления силами ГО и ЧС сельского поселения Полноват</t>
  </si>
  <si>
    <t xml:space="preserve">Снижение количества ЧС и материальный ущерб от них </t>
  </si>
  <si>
    <t>Сокращение затрат и времени на ликвидацию ЧС</t>
  </si>
  <si>
    <t>Обучение населения и учащихся по вопросам ГО, предупреждения и защиты в ЧС, в % от общего числа жителей сельского поселения Полноват</t>
  </si>
  <si>
    <t>Шт</t>
  </si>
  <si>
    <t>Ед</t>
  </si>
  <si>
    <t>Ремонт и утепление рабочих мест общего пользования бюджетных зданий, путем замены окон на пластиковые не менее 3 шт. в год.</t>
  </si>
  <si>
    <t xml:space="preserve">Повышение энергетической эффективности зданий муниципальных учреждений путем замены  узлов учета холодного водоснабжения </t>
  </si>
  <si>
    <t>Замена ламп накаливания на лампы энергосберегающие меньшей мощности не менее чем 45 шт. в год.</t>
  </si>
  <si>
    <t>Повышение энергетической эффективности зданий муниципальных учреждений сельского поселения Полноват  не менее чем на 3 % по сравнению с предыдущим годом</t>
  </si>
  <si>
    <t>Повышение уровня благоустройства территории сельского поселения Полноват, на 10 % по сравнению с показателями прошлого года</t>
  </si>
  <si>
    <t>Доля муниципальных служащих, прошедших диспансеризацию, от потребности</t>
  </si>
  <si>
    <t>Обеспечение первичных мер пожарной безопасности и безопасности людей на водных объектах, распространение  информационного материала в количестве 200 экз. в год</t>
  </si>
  <si>
    <t>Увеличение резерва материально-технического ресурсов (запасов) для предупреждения и ликвидации угроз по ГО и ЧС от 60% до 90%</t>
  </si>
  <si>
    <t>Снижение количества чрезвычайных ситуаций природного и техногенного характера</t>
  </si>
  <si>
    <t>Обучение неработающего населения в области гражданской обороны и защиты от чрезвычайных ситуаций природного и техногенного характера</t>
  </si>
  <si>
    <t xml:space="preserve">Снижение объема потребления электроэнергии на 3% в года </t>
  </si>
  <si>
    <t>кв.ч.</t>
  </si>
  <si>
    <t>Повышение энергетической эффективности зданий муниципальных учреждений сельского поселения Казым путем сокращения затрат на оплату тепловой энергии не менее чем на 3% по сравнению с предыдущим годом</t>
  </si>
  <si>
    <t>-увеличение количества детских игровых площадок;</t>
  </si>
  <si>
    <t>-увеличение площади тротуаров.</t>
  </si>
  <si>
    <t>Повышение уровня благоустройства территории сельского поселения Казым в т.ч.:</t>
  </si>
  <si>
    <t>Обеспечение предоставления гарантий лицам, замещающим должности муниципальной службы в администрации городского поселения Белоярский, установленных действующим законодательством</t>
  </si>
  <si>
    <t>Обеспечение выполнения полномочий и функций исполнительно-распорядительного органа городского поселения Белоярский</t>
  </si>
  <si>
    <t>Численность муниципальных служащих администрации городского поселения Белоярский, прошедших курсы повышения квалификации</t>
  </si>
  <si>
    <t>Численность муниципальных служащих администрации городского поселения Белоярский, прошедших  диспансеризацию</t>
  </si>
  <si>
    <t>Доля муниципальных служащих администрации городского поселения Белоярский, прошедших курсы повышения квалификации по программам дополнительного профессионального образования от потребности</t>
  </si>
  <si>
    <t xml:space="preserve">Доля муниципальных служащих администрации городского поселения Белоярский, прошедших  диспансеризацию, от потребности </t>
  </si>
  <si>
    <t>Увеличение доли детей в возрасте от трех до семи лет, получающих дошкольное образование в общей численности детей от трех до семи лет</t>
  </si>
  <si>
    <t>Увеличение доли педагогических работников, прошедших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</si>
  <si>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t>
  </si>
  <si>
    <t>Ежегодное исполнение публичных обязательств, предусмотренных законодательством Российской Федерации, для заявителей</t>
  </si>
  <si>
    <t>Исполнение муниципального задания на оказание муниципальных услуг</t>
  </si>
  <si>
    <t xml:space="preserve">Увеличение доли детей в возрасте от трех до семи лет, получающих дошкольное образование в образовательных учреждениях в общей численности детей от трех до семи лет </t>
  </si>
  <si>
    <t xml:space="preserve">Увеличение доли дошкольников, обучающихся  по образовательным программам дошкольного образования, соответствующим требованиям стандарта дошкольного образования, в общем числе дошкольников, обучающихся  по образовательным программам дошкольного образования </t>
  </si>
  <si>
    <t>Увеличение доли родителей, получающих психолого-педагогическую  помощь  в обеспечении получения детьми дошкольного образования в форме семейного образования, в консультационных центрах</t>
  </si>
  <si>
    <t>Увеличение доли детей дошкольного возраста, получающих дошкольное образование в вариативных формах (группах кратковременного пребывания детей по модели «кочевого воспитателя»)</t>
  </si>
  <si>
    <t>Доля детей, задействованных в мероприятиях духовно-нравственной направленности, от общего количества детей в возрасте от 6 до 18 лет (включительно)</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</si>
  <si>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 ежегодно</t>
  </si>
  <si>
    <t>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t>
  </si>
  <si>
    <t>Исполнение публичных обязательств, предусмотренных законодательством</t>
  </si>
  <si>
    <t>Исполнение муниципальных заданий на оказание муниципальных услуг (выполнение работ) в соответствии с перечнем</t>
  </si>
  <si>
    <t>Увеличение доли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t>
  </si>
  <si>
    <t>Увеличение доли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t>
  </si>
  <si>
    <t>Увеличение доли общеобразовательных учреждений, реализующих мониторинг индивидуальных достижений учащихся</t>
  </si>
  <si>
    <t>Доля детей в возрасте 5 - 18 лет, охваченных программами дополнительного образования (за счет бюджетных средств)</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</si>
  <si>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</si>
  <si>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t>
  </si>
  <si>
    <t>Доля учащихся 5-11 классов, принявших участие в школьном этапе Всероссийской олимпиады школьников (в общей численности учащихся)</t>
  </si>
  <si>
    <t>Доля детей школьного возраста (7-18 лет), охваченных мероприятиями профилактики злоупотребления психоактивными веществами</t>
  </si>
  <si>
    <t>Увеличение доли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новыми ФГОС (в общей численности обучающихся)</t>
  </si>
  <si>
    <t>Увеличение доли образовательных учреждений, осуществляющих электронный документооборот</t>
  </si>
  <si>
    <t>Увеличение доли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t>
  </si>
  <si>
    <t>Увеличение количества мест в образовательных учреждениях, реализующих программу дошкольного образования</t>
  </si>
  <si>
    <t>мест</t>
  </si>
  <si>
    <t>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t>
  </si>
  <si>
    <t>Доля детей, находящихся в трудной жизненной ситуации, охваченных отдыхом в лагерях с дневным и круглосуточным пребыванием детей</t>
  </si>
  <si>
    <t>Охват детей малозатратными формами отдыха</t>
  </si>
  <si>
    <t>Доля муниципальных служащих, прошедших курсы повышения квалификации, от муниципальных служащих, запланированных для прохождения курсов повышения квалификации</t>
  </si>
  <si>
    <t>Доля муниципальных служащих, прошедших диспансеризацию</t>
  </si>
  <si>
    <t>Доля общеобразовательных учреждений, оснащенных специальным учебным и реабилитационным оборудованием</t>
  </si>
  <si>
    <t>Доля общеобразовательных учреждений, в которых создана универсальная безбарьерная среда, позволяющая обеспечить совместное обучение детей-инвалидов и лиц, не имеющих нарушения развития, в общем объеме общеобразовательных учреждений, расположенных на территории муниципального образования</t>
  </si>
  <si>
    <t>Увеличение доли педагогов, владеющих технологиями инклюзивного образования</t>
  </si>
  <si>
    <t>«Социальная поддержка отдельных категорий граждан на территории  Белоярского района на 2014-2020 годы»</t>
  </si>
  <si>
    <t>Количество соци-ально значимых мероприятий по организации отдыха и  досуга отдельных категорий граждан Белоярского района</t>
  </si>
  <si>
    <t>Строительство автомобильных дорог общего пользования местного значения</t>
  </si>
  <si>
    <t>км.</t>
  </si>
  <si>
    <t>Реконструкция автомобильных дорог общего пользования местного значения</t>
  </si>
  <si>
    <t>0,565</t>
  </si>
  <si>
    <t>0</t>
  </si>
  <si>
    <t>Строительство автомобильных дорог общего пользования местного значения, % выполнения от непосредственных результатов.</t>
  </si>
  <si>
    <t>Реконструкция автомобильных дорог общего пользования местного значения, % выполнения от непосредственных результатов.</t>
  </si>
  <si>
    <t>Ремонт автомобильных дорог общего пользования местного значения, % выполнения от непосредственных результатов.</t>
  </si>
  <si>
    <t>100</t>
  </si>
  <si>
    <t>Количество рейсов воздушного транспорта в год</t>
  </si>
  <si>
    <t>Количество отремонтированных ВПП в год</t>
  </si>
  <si>
    <t>Количество рейсов автомобильного транспорта в год</t>
  </si>
  <si>
    <t>Количество рейсов водного транспорта в год</t>
  </si>
  <si>
    <t>225</t>
  </si>
  <si>
    <t>Количество рейсов воздушного транспорта в год, % выполнения от непосредственных результатов.</t>
  </si>
  <si>
    <t>Количество отремонтированных ВПП в год, % выполнения от непосредственных результатов.</t>
  </si>
  <si>
    <t>Количество рейсов автомобильного транспорта в год, % выполнения от непосредственных результатов.</t>
  </si>
  <si>
    <t>Количество рейсов водного транспорта в год, % выполнения от непосредственных результатов.</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</si>
  <si>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</si>
  <si>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</si>
  <si>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</si>
  <si>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</si>
  <si>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установленных дорожных знаков</t>
  </si>
  <si>
    <t>Количество нанесенной дорожной разметки</t>
  </si>
  <si>
    <t>Количество светофорных объектов на УДС</t>
  </si>
  <si>
    <t>35</t>
  </si>
  <si>
    <t>3</t>
  </si>
  <si>
    <t>Протяженность обслуживаемой улично-дорожной сети, % выполнения от непосредственных результатов.</t>
  </si>
  <si>
    <t>Количество парковок и стоянок автотранспорта, % выполнения от непосредственных результатов.</t>
  </si>
  <si>
    <t>Количество установленных дорожных знаков, % выполнения от непосредственных результатов.</t>
  </si>
  <si>
    <t>Количество нанесенной дорожной разметки, % выполнения от плановых.</t>
  </si>
  <si>
    <t>Количество светофорных объектов на УДС, % выполнения от непосредственных результатов.</t>
  </si>
  <si>
    <t>Подпрограмма 1 «Долгосрочное финансовое планирование и организация бюджетного процесса»</t>
  </si>
  <si>
    <t>Наличие долгосрочной бюджетной стратегии</t>
  </si>
  <si>
    <t>нет</t>
  </si>
  <si>
    <t>Процент отклонения фактического объема налоговых и неналоговых доходов бюджета Белоярского района за отчетный год от первоначально утвержденного плана</t>
  </si>
  <si>
    <t>Доля бюджетных ассигнований, предусмотренных за счет средств Белоярского района в рамках муниципальных программ Белоярского района, в общих расходах бюджета Белоярского района</t>
  </si>
  <si>
    <t>Доля главных распорядителей средств бюджета Белоярского района и поселений в границах Белоярского района, представивших отчетность в сроки, установленные финансовым органом Белоярского района</t>
  </si>
  <si>
    <t>Соблюдение порядка и сроков разработки проекта бюджета Белоярского района (а также порядка и сроков внесения изменений в него), установленных бюджетным законодательством Российской Федерации, муниципальными правовыми актами</t>
  </si>
  <si>
    <t>да</t>
  </si>
  <si>
    <t>Достижение исполнения первоначальных плановых назначений по налоговым и неналоговым доходам (без учета доходов от штрафов, санкций, возмещения ущерба) на уровне не менее 100%</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</si>
  <si>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</si>
  <si>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≥100</t>
  </si>
  <si>
    <t>≥95</t>
  </si>
  <si>
    <t>Подпрограмма 2 «Управление муниципальным долгом»</t>
  </si>
  <si>
    <t>Подпрограмма 3  «Повышение эффективности бюджетных расходов»</t>
  </si>
  <si>
    <t>Отношение годовой суммы платежей на погашение и обслуживание муниципального долга Белоярского района к доходам бюджета Белоярского района</t>
  </si>
  <si>
    <t>Отношение муниципального долга Белоярского района к доходам бюджета Белоярского района, без учета безвозмездных поступлений и (или) поступлений налоговых доходов по дополнительным нормативам отчислений.</t>
  </si>
  <si>
    <t xml:space="preserve">% </t>
  </si>
  <si>
    <t>Соблюдение установленных законодательством Российской Федерации требований о предельных объемах муниципального долга и расходов на обслуживание муниципального долга</t>
  </si>
  <si>
    <t>Доля главных распорядителей бюджетных средств Белоярского района, имеющих оценку качества финансового менеджмента выше средней</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</si>
  <si>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</si>
  <si>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Публикация в сети Интернет брошюры «Бюджет для граждан»</t>
  </si>
  <si>
    <t>Повышение оценки среднего уровня качества финансового менеджмента главных распорядителей средств бюджета Белоярского района</t>
  </si>
  <si>
    <t>Регулярная публикация (размещение в сети Интернет) информации о бюджете и бюджетном процессе</t>
  </si>
  <si>
    <t>Процент отклонения фактического объема налоговых и неналоговых доходов бюджетов поселений за отчетный год от первоначально утвержденного плана</t>
  </si>
  <si>
    <t>Отсутствие просроченной кредиторской задолженности в бюджетах поселений</t>
  </si>
  <si>
    <t>Количество поселений оценка качества организации и осуществления бюджетного процесса, которых выше среднего показателя сложившегося по всем поселениям</t>
  </si>
  <si>
    <t>Рост средней итоговой оценки качества организации и осуществления бюджетного процесса в поселениях Белоярского района</t>
  </si>
  <si>
    <t>*</t>
  </si>
  <si>
    <t xml:space="preserve"> показатели достижения результатов реализации муниципальных программ определяются по результатам мониторинга целевых показателей </t>
  </si>
  <si>
    <t>и фактически достигнутых целевых показателей по окончании отчетного финансового года</t>
  </si>
  <si>
    <t>Форма 85-К</t>
  </si>
  <si>
    <t>Банк данных автоматизированной системы «Сетевой город образование»</t>
  </si>
  <si>
    <t>Информация о фактической среднемесячной заработной плате работников образовательных организаций</t>
  </si>
  <si>
    <t>Отчеты учреждений об исполнении публичных обязательств</t>
  </si>
  <si>
    <t>Паспорта материально-технической оснащенности учреждений</t>
  </si>
  <si>
    <t>Отчеты учреждений</t>
  </si>
  <si>
    <t>Приказы учреждений об открытии групп кратковременного пребывания</t>
  </si>
  <si>
    <t>Удостоверения о повышении квалификации</t>
  </si>
  <si>
    <t>Банк данных электронного мониторинга развития образования (КПМО)</t>
  </si>
  <si>
    <t>Банк данных электронного мониторинга развития образования (КПМО),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</si>
  <si>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</si>
  <si>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</si>
  <si>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Отчет учреждений</t>
  </si>
  <si>
    <t>План повышения   квалификации муниципальных служащих</t>
  </si>
  <si>
    <t>График прохождения диспансеризации</t>
  </si>
  <si>
    <t>Количество обслуживаемых мест захоронений, зданий и сооружений похоронного назначения, единиц</t>
  </si>
  <si>
    <t>Ремонтные работы по мемориалу в с.Полноват</t>
  </si>
  <si>
    <t>Ремонт обелиска погибшим воинам в годы ВОВ в с.Ванзеват</t>
  </si>
  <si>
    <t>тыс. кВ/ч</t>
  </si>
  <si>
    <t>Реконструкция сетей перегретой воды мкр.7</t>
  </si>
  <si>
    <t>Работы по расчету платы за текущий ремонт и содержание общего имущества в многоквартирном доме</t>
  </si>
  <si>
    <t>КОС с.Сорум (ПИР)</t>
  </si>
  <si>
    <t>Проведено испытание электрооборудования</t>
  </si>
  <si>
    <t>Укрепление технической безопасности здания и сооружений учреждений физической культуры и спорта (МАУ «Дворец спорта»)</t>
  </si>
  <si>
    <t>Организация детальности молодежных трудовых отрядов</t>
  </si>
  <si>
    <t xml:space="preserve">Приобретены "Георгиевские ленты" в рамках подготовки к празднованию "Дня Победы", проведены конкурсы «Искра», «Пламя», </t>
  </si>
  <si>
    <t>Выплачены расходы лицам, сопровождающим детей к местам сбора организованных групп и обратно  детям, проявившим способности в сфере физической культуры и спорта, молодежной политики</t>
  </si>
  <si>
    <t>Для организации работы приобретены необходимое оборудование</t>
  </si>
  <si>
    <t>Оплата труда помощников спортинструкторов</t>
  </si>
  <si>
    <t>Приобретение классификационных книжек и значков (присвоение разрядов)</t>
  </si>
  <si>
    <t>Мероприятия по снижению вероятности возникновения пожара на отселяемых домах муниципального жилищного фонда</t>
  </si>
  <si>
    <t>Установка источников наружного противопожарного водоснабжения</t>
  </si>
  <si>
    <t>Изготовление и установка защитных пирамид на пожарные гидранты</t>
  </si>
  <si>
    <t>Проведение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</si>
  <si>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Увеличение площади зеленных насаждений, газонов и цветников, аллей - не менее чем на 7 % ежегодно</t>
  </si>
  <si>
    <t>Инженерные сети микрорайона 3А г.Белоярский (1,2 этап)</t>
  </si>
  <si>
    <t>Застройка микрорайона 5А в г.Белоярский. Инженерные сети (3,4 этап)</t>
  </si>
  <si>
    <t>Выкуп жилых помещений в аварийном жилищном фонде (КМС)</t>
  </si>
  <si>
    <t>303 706,8*</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</si>
  <si>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</si>
  <si>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t>Предоставление целевых иных межбюджетных трансфертов бюджетам сельских поселений Белоярского района на повышение оплаты труда работников муниципальных учреждений культуры, в целях реализации указов Президента Российской Федерации от 7 мая 2012 года N 597 "О мероприятиях по реализации государственной социальной политики"</t>
  </si>
  <si>
    <t xml:space="preserve">Организация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t>
  </si>
  <si>
    <t>Осуществлен показ видеороликов профилактической направленности в эфире местного телевидения</t>
  </si>
  <si>
    <t>Приобретены бланки удостоверений народных дружинников, проведено материальное стимулирование лиц, участвовавших в обеспечении общественного порядка, заключен МК на приобретение форменных жилетов для народных дружинников</t>
  </si>
  <si>
    <t>Ремонт крыльца в Детской библиотеке</t>
  </si>
  <si>
    <t>Устройство козырька над входной группой здания детской библиотеки</t>
  </si>
  <si>
    <t>Комплектование библиотечных фондов</t>
  </si>
  <si>
    <t>Ремонт системы отопления (ДШИ)</t>
  </si>
  <si>
    <t>Мероприятие выполнено</t>
  </si>
  <si>
    <t>Мероприятие исполнено</t>
  </si>
  <si>
    <t xml:space="preserve">В рамках мероприятия за отчетный период оказаны услуги по сбору и утилизации валежника из лесной полосы, для предотвращения возникновения пожаров.Приобретен информационный материал (памятки) о безопасности людей на водных объектах в количестве 200 штук, приобретены огнетушители (ОП-4) в количестве 8 штук. Оплата технического обслуживания пожарной сигнализации производится ежемесячно на основании выставленных счетов. </t>
  </si>
  <si>
    <t>Оплата согласно заключенных договоров</t>
  </si>
  <si>
    <t>Количество отлова безнадзорных животных</t>
  </si>
  <si>
    <t>голов</t>
  </si>
  <si>
    <t>УЖКХ</t>
  </si>
  <si>
    <t>Обязательства водопользователя по использованию акватории водного объекта (участок реки Казым)</t>
  </si>
  <si>
    <t xml:space="preserve">Софинансирование расходных обязательств МБУДО «Детско-юношеская спортивная школа г.Белоярский» </t>
  </si>
  <si>
    <t>Строительство  водоочистных сооружений в п. Сорум (ВОС)</t>
  </si>
  <si>
    <t>Кап.ремонт сетей газоснабжения в мкр.Мирный</t>
  </si>
  <si>
    <t>Субсидии в целях возмещения затрат по ремонту систем коммунальной инфраструктуры (ОЗП)</t>
  </si>
  <si>
    <t>Субсидии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2014–2020 годы"" (бюджет автономного округа)"</t>
  </si>
  <si>
    <t>Подготовка к ОЗП (котельная Ванзеват)</t>
  </si>
  <si>
    <t xml:space="preserve">Доля муниципальных служащих администрации Белоярского района, принявших участие в семинаре, от потребности </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</si>
  <si>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</si>
  <si>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Сокращение объема потребления тепловой энергии не менее чем на 3 % по сравнению с предыдущим годом, Гкал</t>
  </si>
  <si>
    <t>Гкал</t>
  </si>
  <si>
    <t>Повышение квалификации (выплата денежного поощерения победителям конкурса на получение грантов главы Белоярского района в рамках реализации приоритетного национального проекта "Образование" в Белоярском районе "Лучшее образовательное учреждение")</t>
  </si>
  <si>
    <t>Приобретение штор и карнизов</t>
  </si>
  <si>
    <t>Ремонт зрительного зала</t>
  </si>
  <si>
    <t>«Совершенствование межбюджетных отношений в Белоярском районе на 2014-2020 годы» *</t>
  </si>
  <si>
    <t>«Управление муниципальными финансами в Белоярском районе на 2014-2020 годы» *</t>
  </si>
  <si>
    <t>«Управление муниципальным имуществом на 2014-2020 годы»</t>
  </si>
  <si>
    <t>Автоматическая газораспределительная станция</t>
  </si>
  <si>
    <t>Ремонт КНС в п. Сорум</t>
  </si>
  <si>
    <t>Предоставление субсидий на возмещение недополученных доходов организациям, осуществляющим реализаци сниженного газа населению на территории сельских поселений Белоярского района</t>
  </si>
  <si>
    <t>Данная сумма освоена на приобретение тележки для дворника, тачки строительной, подметальной машины с ручным приводом, триммера электрического.</t>
  </si>
  <si>
    <t>Проведение мероприятий по организации отдыха и оздоровления детей</t>
  </si>
  <si>
    <t>Спортсмены Белоярского района приняли участие в 69 выездных соревнованиях.</t>
  </si>
  <si>
    <t>Проведено  14 значимых мероприятий (интеллектуальная игра, «Молодежная весна», «Супер папа», участие в «Студенческой весне», «Эхо войны», фестиваль уличных культур, день молодёжи, пантомимические игры, выезды в сельские поселения, автопробег "Победа - одна на всех", акция "Триколор" и др.)</t>
  </si>
  <si>
    <t>Компенсация произведена по фактически произведенным расходам.</t>
  </si>
  <si>
    <t>Отдохнуло 50 детей</t>
  </si>
  <si>
    <t>Обеспечение выполнения полномочий и функций исполнительно-распорядительного органа за текущий период произведено в полном объеме.</t>
  </si>
  <si>
    <t>Государственная поддержка животноводства осуществляется с учетом авансирования предприятий</t>
  </si>
  <si>
    <t>Предоставлены субсидии на производство и реализацию продукции животноводства</t>
  </si>
  <si>
    <t>Субсидия предоставлена на возмещение затрат в связи с приобретением скороморозильного оборудования.</t>
  </si>
  <si>
    <t>Субсидии предоставлены в размере фактических затрат.</t>
  </si>
  <si>
    <t xml:space="preserve">Субсидии на мероприятия подпрограммы "Обеспечение жильем молодых семей" федеральной целевой программы "Жилище" </t>
  </si>
  <si>
    <t>Заключен долгосрочный МК, срок выполнения работ - март 2017 г.</t>
  </si>
  <si>
    <t>Исполнен МК по ликвидации мест захламления (S1,5 га) на сумму 81,1 тыс.руб. Исполнен МК по ликвидации мест захламления (S=1,85га) на сумму 84,3 тыс.руб. Исполнен МК по ликвидации мест захламления (S=3,5га) на сумму 99,75 тыс.руб. Исполнен МК по ликвидации мест захламления (S=0,1га) на сумму 64,5 тыс.руб.</t>
  </si>
  <si>
    <t>Исполнен МК по охране городских лесов от пожаров на сумму 250 тыс.руб. Исполнен МК по противопожарному обустройству лесов на сумму 98,0 тыс. руб. Исполнен МК по проведению лесохозяйственных мероприятий в городских лесах города Белоярский на сумму 94,95 тыс. руб.</t>
  </si>
  <si>
    <t xml:space="preserve">Иные межбюджетные трансферты  перечислены в бюджеты: с.п. Верхнеказымский для оказания фин/ помощи СДК «Гротеск» -180 т.р.,на приобретение светового оборудования; с.п. Полноват на оказание фин.помощи СДК «Родник» - 50 т.р. на проведение мероприятий посвященных 145-летию деревни Пашторы. </t>
  </si>
  <si>
    <t>Реализация образовательных программ дошкольного образования</t>
  </si>
  <si>
    <t>Свидетельство о государственной регистрации</t>
  </si>
  <si>
    <t>Заменены оконные блоки в здании администрации с.п. Сорум</t>
  </si>
  <si>
    <t>Средства на участие в 3-х совещаниях, проводимых за пределами городского поселения Белоярский за текущий период, использованы в полном объеме.</t>
  </si>
  <si>
    <t>Гарантии за отработанный период предоставлены в полном объеме.</t>
  </si>
  <si>
    <t>Приобретение дезинфицирующих средств для ликвидации последствий ЧС (Постановление № 129 от 30.07.2015 г. «О введении режима ЧС»). Дальнейшее расходование средств не планируется в связи с отсутствием необходимости.</t>
  </si>
  <si>
    <t>Исполнение мероприятий планируется в 4 квартале 2015 года.</t>
  </si>
  <si>
    <t>Диспансеризация муниципальных служащих запланирована на октябрь 2015 года.</t>
  </si>
  <si>
    <t>Щугарева Ю.Н.</t>
  </si>
  <si>
    <t xml:space="preserve">Начальник управления экономики, реформ и программ администрации Белоярского района                                                                                                                                                   </t>
  </si>
  <si>
    <t>Исп. Гусельникова Е.А.</t>
  </si>
  <si>
    <t>Выполнены работы по реконструкции крыльца МАУ «Дворец спорта», доп.средства предусмотрены для расчета  по доп.работам.</t>
  </si>
  <si>
    <t>о ходе выполнения муниципальных программ Белоярского района за 2015 год</t>
  </si>
  <si>
    <t>Финансовая помощь молодым специалистам из числа КМНС, работающим в местах традиционного проживания и традиционной хозяйственной деятельности, на обустройство быта</t>
  </si>
  <si>
    <t>Гос. поддержка юр. и физ. лиц из числа КМНС, осуществляющих традиционную хозяйственную деятельность, на обустройство земельных участков территорий традиционного природопользования</t>
  </si>
  <si>
    <t>Иные межбюджетные трансферты (досрочный завоз  каменного угля и нефтепродуктов)</t>
  </si>
  <si>
    <t>Поощрение лучших учителей и образовательных учреждений</t>
  </si>
  <si>
    <t>Проведение "Дня оленевода"</t>
  </si>
  <si>
    <t>Реализация проекта "Театр берестяных масок"</t>
  </si>
  <si>
    <t>Участие в выездных семинарах всероссийского и окружного уровней</t>
  </si>
  <si>
    <t>Фактические объемы бюджетных ассигнований на реализацию муниципальной программы за 2015 год, тыс. рублей</t>
  </si>
  <si>
    <t>о достижении целевых показателей о реализации муниципальных программ Белоярского района за 
2015 год</t>
  </si>
  <si>
    <t>о достижении целевых показателей о реализации муниципальных программ городского и сельских поселений 
в границах Белоярского района за 2015 год</t>
  </si>
  <si>
    <t>Расходы производились согласно кассовому прогнозу. Освоение финансовых средств составило 100% от плана 2015 года.</t>
  </si>
  <si>
    <t>Проведено 2 конкурса на получение субсидий из бюджета Белоярского района на реализацию социально значимых мероприятий в Белоярском районе.
Освоение финансовых средств составило 100% от плана 2015 года.</t>
  </si>
  <si>
    <t>Оказание социальной поддержки отдельным категориям граждан производилось по мере обращения граждан. Освоение финансовых средств составило 100% от плана 2015 года.</t>
  </si>
  <si>
    <t>Предоставление выплат и компенсаций отдельным категориям граждан производилось по мере обращения граждан. Освоение финансовых средств составило 99,3 % от плана 2015 года.</t>
  </si>
  <si>
    <t>Выплата пенсии за выслугу лет лицам, замещавшим должности муниципальной службы произведена в размере 100 % от  плана 2015 года.</t>
  </si>
  <si>
    <t xml:space="preserve">Освоение средств на мероприятия по организации отдыха и оздоровления детей, находящихся в трудной жизненной ситуации (из малообеспеченных семей) за 2015 год составило 100 %. </t>
  </si>
  <si>
    <t>Потенциальный претендент на субсидию, в данный момент не включен в сводный список граждан на получение данной меры государственной поддержки в 2015 году</t>
  </si>
  <si>
    <t>Мероприятия по организации отдыха и  досуга отдельных категорий граждан, запланированные к проведению в 2015 году выполнены на 100 %. 
Освоение финансовых средств составило 100% от плана 2015 года.</t>
  </si>
  <si>
    <t xml:space="preserve">Проведен конкурс художественного творчества инвалидов. В данном мероприятии приняло участие 16 граждан с ограниченными возможностями здоровья.                        Исполнение мероприятия программы составило 100%. </t>
  </si>
  <si>
    <t xml:space="preserve">Проведен конкурс художест-венного творчества для детей-инвалидов. В данном мероприятии приняло участие 15 детей с ограниченными возможностями здоровья.                         Исполнение мероприятия программы составило 100 %. </t>
  </si>
  <si>
    <t>Заключен договор с МАУ БО и С «Северянка на посещение бассейна маломобильными гражданами. За 12 месяцев  плавательный бассейн посетили 346 человек из числа маломобильных граждан.
Исполнение мероприятия программы составило 100 %.</t>
  </si>
  <si>
    <t>Остаток  денежных средств произошел за счет экономии по льготному проезду в размере 85,2 тыс.руб., а также экономии 211,7 тыс.руб. по классному руководству.</t>
  </si>
  <si>
    <t>Экономия денежных средств произошла в связи с увольнением работников основного состава.</t>
  </si>
  <si>
    <t>Экономия денежных средств произошла в связи с корректировкой, произведенной при оплате коммандировочных расходов, оплате диспансеризации.</t>
  </si>
  <si>
    <t>Обучено 2 муниципальных служащих.</t>
  </si>
  <si>
    <t xml:space="preserve">Диспансеризацию прошли 5 муниципальных служащих в январе 2015 года. </t>
  </si>
  <si>
    <t>Произведена оплата общественных работ, выполняемых безработными гражданами. Приобретение детского городка -97,0 т. р., приобретение хозяйственных товаров, договор-10,8 т.р.</t>
  </si>
  <si>
    <t>Доля отремонтированных систем коммунальной инфраструктуры от общего запланированного количества.</t>
  </si>
  <si>
    <t xml:space="preserve">По состоянию на 01.12.2015 года, ТКДНиЗП </t>
  </si>
  <si>
    <t>Укрепление пожарной безопасности учреждений физической культуры и спорта (МАУ «База спорта и  отдыха «Северянка»)</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</si>
  <si>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</si>
  <si>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</si>
  <si>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r>
      <t>тыс.м</t>
    </r>
    <r>
      <rPr>
        <vertAlign val="superscript"/>
        <sz val="10.5"/>
        <rFont val="Times New Roman"/>
        <family val="1"/>
        <charset val="204"/>
      </rPr>
      <t>3</t>
    </r>
  </si>
  <si>
    <r>
      <t>м</t>
    </r>
    <r>
      <rPr>
        <vertAlign val="superscript"/>
        <sz val="10.5"/>
        <rFont val="Times New Roman"/>
        <family val="1"/>
        <charset val="204"/>
      </rPr>
      <t>3</t>
    </r>
  </si>
  <si>
    <r>
      <t>тыс. м</t>
    </r>
    <r>
      <rPr>
        <vertAlign val="superscript"/>
        <sz val="10.5"/>
        <rFont val="Times New Roman"/>
        <family val="1"/>
        <charset val="204"/>
      </rPr>
      <t>2</t>
    </r>
  </si>
  <si>
    <t>Сроки сноса ветхих жилых домов перенесены на 2016 год.</t>
  </si>
  <si>
    <t xml:space="preserve">Субсидии предоставляются в заявительном порядке. В СМИ для населения размещено 2 статьи о необходимости своевременного обращения за господдержкой. </t>
  </si>
  <si>
    <t>Господдержка оказана одному  КФХ.</t>
  </si>
  <si>
    <t>Курсы повышения квалификации прошли 3 муниципальных служащих.</t>
  </si>
  <si>
    <t>Проведена диспансеризация 5 муниципальных служащих.</t>
  </si>
  <si>
    <t>Закуплены шансовый инструмент и тачка. Отремонтированы информационные стенды по пожарной безопасности.</t>
  </si>
  <si>
    <t>Оплата мероприятий по мероприятию "Обслуживание системы пожарной сигнализации" производится ежемесячно. Мероприятия по укомплектованию первичными средствами пожаротушения произведены: покупка 3 огнетушителей и аккумуляторной батареи резервного питания пожарной сигнализации.</t>
  </si>
  <si>
    <t>Повышение уровня информированности населения о чрезвычайных ситуациях и порядке действия при их возникновении, обеспечение безопасности людей на водных объектах, через распространение информационного материала в количестве 200 экз. в год</t>
  </si>
  <si>
    <t>Остаток  денежных средств произошел за счет экономии по льготному проезду в размере 112,3 тыс.руб.</t>
  </si>
  <si>
    <t>Отчеты учреждений об исполнении муниципальных заданий</t>
  </si>
  <si>
    <t>Отчет учреждений за 2015 год о выполнении муниципального задания</t>
  </si>
  <si>
    <t>Субсидии выплачены за производство, переработку мяса оленей в полном объеме</t>
  </si>
  <si>
    <t>Субсидия предоставлена с целью частичного возмещения затрат на приобретение и завоз молодняка кур несушек</t>
  </si>
  <si>
    <t>Рыбодобывающие и рыбоперерабатывающие предприятия</t>
  </si>
  <si>
    <t>Отдел сбора и обработки статинформации Ханты-Мансийскстата в г.Белоярский. Главы крестьянских (фермерских) хозяйств</t>
  </si>
  <si>
    <t>Численность муниципальных служащих, принявших участие в семинаре</t>
  </si>
  <si>
    <t>Субсидия предоставлена согласно заключенных договоров</t>
  </si>
  <si>
    <t>Обеспечение выполнения полномочий и функций исполнительно-распорядительного органа за текущий период произведено  в полном объеме. Экономия средств бюджета в размере 2 800 тыс. руб.связана с невыполнением работ по разработке программ комплексного развития транспортной и социальной инфраструктуры поселений ГБУ "Центром перспективных экономических исследований Академии наук Республики Татарстан, и экономия в размере 78,5 тыс.руб. связана с тем, что сотрудник не воспользовался санаторно-курортным лечением и проездом к месту лечения.</t>
  </si>
  <si>
    <t>Обучен 1 муниципальный служащий.</t>
  </si>
  <si>
    <t>Прошли диспанцеризацию 2 муниципальных служащих.</t>
  </si>
  <si>
    <t>Оплата согласно предоставленным счетам.</t>
  </si>
  <si>
    <r>
      <t xml:space="preserve">Проведение мероприятий по капитальному ремонту и утеплению рабочих помещений и мест общего пользования бюджетных зданий </t>
    </r>
    <r>
      <rPr>
        <sz val="11"/>
        <rFont val="Times New Roman"/>
        <family val="1"/>
        <charset val="204"/>
      </rPr>
      <t>-установка и замена окон в количестве 4 шт.</t>
    </r>
  </si>
  <si>
    <t>Экономия за счет снижения потребления электроэнергии в результате поэтапной замены ламп накаливания уличного освещения на энергосберегающие лампы, а так же контроля отключения уличного освещения в светлое время суток(в т.ч. в весенне-летний период)</t>
  </si>
  <si>
    <t>Отклонение в выполнении раздела связано с переносом работ по благоустройству придомовой территории к вновь возводимым домам на 2016 год в виду задержки в сдаче объекта строительства</t>
  </si>
  <si>
    <t>Снижения количества потребляемой электроэнергии со 16 тыс. кВ/ч до 12 тыс.</t>
  </si>
  <si>
    <t>кВ/ч в год</t>
  </si>
  <si>
    <t>Снижения объема потребления тепловой энергии не менее чем на 3 % по сравнению с предыдущим годом</t>
  </si>
  <si>
    <t xml:space="preserve">- увеличение площади тротуаров, ежегодно на 10% по сравнению с 2013 годом </t>
  </si>
  <si>
    <r>
      <t>м</t>
    </r>
    <r>
      <rPr>
        <vertAlign val="superscript"/>
        <sz val="12"/>
        <rFont val="Times New Roman"/>
        <family val="1"/>
        <charset val="204"/>
      </rPr>
      <t>2</t>
    </r>
  </si>
  <si>
    <t>Заключены и исполнены семь МК на приобретение 7-ти квартир (362,08 кв.м.).</t>
  </si>
  <si>
    <t>1 этап: Переходящий с 2013 года МК на строительство сетей электроснабжения исполнен.
2 этап: Заключен МК на СМР (сети ТВС цена=41765125,00руб., срок до 31.03.2017). Начаты строительные работы.</t>
  </si>
  <si>
    <t>3 этап: Произведена оплата за госэкспертизу проектной документации в объеме 332,3 тыс. руб. На средства в объеме 586,5 тыс. руб. заключены и исполнены два МК на инженерные изыскания и проектирование.
4 этап: Заключены и исполнены два МК на выполнение инженерных изысканий и проектной документации на строительство.</t>
  </si>
  <si>
    <t>Заключены и исполнены договоры на проведение кадастровых работ.</t>
  </si>
  <si>
    <t>Заключены и исполнены два МК на выполнение инженерных изысканий и проектной документации.</t>
  </si>
  <si>
    <t>Приобретение костюмов, баннеров, выставочного стенда</t>
  </si>
  <si>
    <t>Приобретены лекарственные препараты и обновлено имеющееся вещевое имущество (рукавицы, валенки, шапки).</t>
  </si>
  <si>
    <t>Проведен методический сбор в 1 квартале 2015 года без затрат финансовых средств. Заключен договор на поставку тематических плакатов и методических рекомендаций по Го и ЧС. Приобретена боевая одежда пожарного (2 комплекта).  Приобретена пожарная мотопомпа на сумму 43,0 тыс. руб.</t>
  </si>
  <si>
    <t>щт.</t>
  </si>
  <si>
    <r>
      <t>м</t>
    </r>
    <r>
      <rPr>
        <vertAlign val="superscript"/>
        <sz val="10.5"/>
        <rFont val="Times New Roman"/>
        <family val="1"/>
        <charset val="204"/>
      </rPr>
      <t>2</t>
    </r>
  </si>
  <si>
    <t>Внесены на счет Югорского оператора взносы на капитальный ремонт общего имущества в многоквартирном доме в целях формирования фонда капитального ремонта по заключенному договору №89/МС от 10.09.2014года  за 2015год на сумму 3058,74. Выполнены и оплачены ремонтные работы мемориального комплекса «Парк Победы» на сумму 887,9 тыс. руб. Выполнены и оплачены договора по капитальному ремонту объектов на сумму 7181,46 тыс. руб.</t>
  </si>
  <si>
    <t>Исполнены 2 договора на 200,0 тыс. руб. и 20,0 тыс.руб., а также МК на выполнение кадастровых работ  и обеспечение  осуществление кадастрового учета земельных  участков  для строительства и эксплуатации объектов в городе Белоярский и в населенных пунктах Белоярского района Ханты-Мансийского  автономного округа –Югры, Тюменской области на сумму 573,78 тыс.руб.</t>
  </si>
  <si>
    <t>В связи с отсутсвием необходимости ремонта в 2015 году</t>
  </si>
  <si>
    <t xml:space="preserve">Проведена выставка-ярмарка товаропроизводителей в с.Казым 28.02.15 г.
3 субъектам компенсированы затраты по участию в шестом окружном слете молодых предпринимателей,
Организовано участие товаропроизводителей Белоярского района в окружной выставке Товары земли Югорской   
</t>
  </si>
  <si>
    <t>В мае 2015 года проведен конкурс «Предприниматель года – 2015»</t>
  </si>
  <si>
    <t>Проведено 4 образовательных мероприятия</t>
  </si>
  <si>
    <t>Проведено 3 образовательных мероприятия</t>
  </si>
  <si>
    <t>Объемы бюджетных ассигнований на реализацию муниципальных программ в соответствии со сводной бюджетной росписью на 2015 год, тыс. рублей</t>
  </si>
  <si>
    <t xml:space="preserve">Заключено 6 договоров о предоставлении субсидии. </t>
  </si>
  <si>
    <t>Заключено 7 договоров о предоставлении субсидии. Так как предоставление субсидий носит заявительный характер, не освоение связано с отсутствием заявок.</t>
  </si>
  <si>
    <t>Субсидия предоставлена ТТП Югры</t>
  </si>
  <si>
    <t>Заключено 8 договоров о предоставлении субсидии.
Так как предоставление субсидии носит заявительный характер, не освоение связано с отсутствием заявителей.</t>
  </si>
  <si>
    <t xml:space="preserve">Предоставлен 1 грант.
Не освоение связано с отсутствием рабочих (реальных) проектов в сфере  социального предпринимательства        </t>
  </si>
  <si>
    <t xml:space="preserve">Предоставлено 4 гранта.   </t>
  </si>
  <si>
    <t>Заключено 5 договоров о предоставлении субсидии. не освоение связано с экономией ГСМ заявителя.</t>
  </si>
  <si>
    <t>296 848,8*</t>
  </si>
  <si>
    <t>Гашение бюджетного кредита завершено в декабря 2015 года, за период с мая по декабрь 2015 года возникли обязательства по обслуживанию муниципального долга в виде выплаты процентов.</t>
  </si>
  <si>
    <t>Бюджетный кредит за истекший период получен в сумме 296 848,8 тыс.руб. и погашен в полном объеме.</t>
  </si>
  <si>
    <t>Балл</t>
  </si>
  <si>
    <t>Проведен мониторинг деятельности субъектов малого и среднего предпринимательства, определены приоритетные направления развития: розничная торговля, общественное питание, бытовые услуги, транспортные услуги, производство продуктов питания, рыбопереработка, сбор и переработка дикоросов, въездной туризм, услуги в сфере жилищно-коммунального хозяйства.</t>
  </si>
  <si>
    <t>Экономия денежных средств произошла в связи с  изменением условий  проведения мероприятий. (уменьшение денежных вознаграждений)</t>
  </si>
  <si>
    <t>Не освоены средства в размере 11 880,8 тыс.руб. из них: 
10 299,2 т.руб. - заключены 3 договора  сроком исполнения - август 2016 года, оплата по факту выполненных работ;
1 581,6 т.руб.- экономия по торгам.</t>
  </si>
  <si>
    <t>5 645,6 средства СОШ с. Ванзеват на данную сумму ожидается экспертиза проектно -  сметной документации в 2016 году.</t>
  </si>
  <si>
    <t>Заключен муниципальный контракт на ПИР, срок исполнения - май 2016 года</t>
  </si>
  <si>
    <t>Заключен муниципальный контракт на СМР, срок окончания работ - 30.11.2016 г.</t>
  </si>
  <si>
    <t>Экономия по заработной плате, льготному проезду.</t>
  </si>
  <si>
    <t>Охрана объекта посредством ПЦН и экстренный вызов полиции
техобслуживание и ремонт системы АПС, ПСП и радиосистемы передачи извещений «Стрелец-Мониторинг».</t>
  </si>
  <si>
    <t>Экономия по з/пл. трудоустроенных детей. На 2015 г. была предусмотрена продолжительность рабочего дня - 4 часа, по факту в течении всего года закрывали по 2,5 часа.  Условия софинансирования по всем категориям граждан соблюдены.</t>
  </si>
  <si>
    <t>Предоставлено 1213 путевок в ДОЛ "Северянка",проведен конкурс по организации отдыха в этнической среде.
Оздоровлено в ДОЛ «Северянка» 373 человек,
предоставлены граны  на организацию отдыха детей в этнической среде</t>
  </si>
  <si>
    <t>Выкуплены билеты для проезда организованных групп детей по путевкам отраслевых Департаментов к местам сбора, всего 32 человека.</t>
  </si>
  <si>
    <t>Экономия по заработной плате (неиспользованный отпуск).</t>
  </si>
  <si>
    <t>Диспанцеризацию прошли все муниципальные служащие.</t>
  </si>
  <si>
    <t xml:space="preserve">Услуга по одному из договоров по отлову безнадзорных животных не была исполнена. В связи с этим МК был расторгнут 21.12.2015 года. </t>
  </si>
  <si>
    <t>Заключены и оплачены десять МК на приобретение путем долевого участия 73 квартиры (4 499,16 кв.м.).Заключено 4 МК на строительство на общую сумму 7920,0 тыс.руб. Работы ведутся согласно графику. Часть средств МБ были предусмотрены для приобретения жилья под долю софинансирования к средствам АО. Средства АО дополнительно не выделены. Доля софинансирования исполнена полностью.</t>
  </si>
  <si>
    <t>Заключены и исполнены два МК на строительство сетей и договор на выполнение проектных работ на строительство сетей газоснабжения. Экономия возникла по результатам торгов.</t>
  </si>
  <si>
    <t>Запланированные мероприятия выполнены в полном объеме, экономия средств МБ за счет поступивших средств АО.</t>
  </si>
  <si>
    <t>1 молодая семья не оформила право собственности в 2015 году</t>
  </si>
  <si>
    <t>Не выполнены мероприятия "выкуп жилых помещений в аварийном жилищном фонде". Имеется определение суда об отказе в изъятии жилых помещений путем выкупа.</t>
  </si>
  <si>
    <t>Средства не освоены, МК не заключен так как для формирования аукционной документации не получены данные в полном объеме от завода-изготовителя и пуско-наладочных организаций.</t>
  </si>
  <si>
    <t>Освоение средств осуществляется на основании заявок, сходя из фактического оказания услуг населению по реализации сжиженного газа.</t>
  </si>
  <si>
    <t>Предоставление субвенции осуществляется по факту выполненных работ  на основании представленных документов.</t>
  </si>
  <si>
    <t>Оплата производится по факту выполненных работ. НО "Югорский фонд капитального ремонта многоквартирных домов" заключил МК с подрядчиком со сроком выполнения работ до 20.11.2016 г.</t>
  </si>
  <si>
    <r>
      <rPr>
        <u/>
        <sz val="12"/>
        <rFont val="Times New Roman"/>
        <family val="1"/>
        <charset val="204"/>
      </rPr>
      <t>УКС:</t>
    </r>
    <r>
      <rPr>
        <sz val="12"/>
        <rFont val="Times New Roman"/>
        <family val="1"/>
        <charset val="204"/>
      </rPr>
      <t xml:space="preserve"> Заключены долгосрочные МК на участие в долевом строительстве жилья в п.Сосновка (2 дома) и п.Лыхма (1 дом) на сумму 158 457,7 тыс.руб. со сроком выполнения работ - сентябрь, ноябрь 2016 г. Окончание работ по МК  2014 г. (долевое строительство в г.Белоярский на общую сумму 40 866,8 тыс.руб.) - декабрь 2015 г.
</t>
    </r>
    <r>
      <rPr>
        <u/>
        <sz val="12"/>
        <rFont val="Times New Roman"/>
        <family val="1"/>
        <charset val="204"/>
      </rPr>
      <t>КМС:</t>
    </r>
    <r>
      <rPr>
        <sz val="12"/>
        <rFont val="Times New Roman"/>
        <family val="1"/>
        <charset val="204"/>
      </rPr>
      <t xml:space="preserve"> заключены МК на приобретение квартир у застройщика в п.Верхнеказымский (18 кв.) на сумму 64391,7 тыс.руб.;
п.Сорум (19 кв.) на сумму 67556,4 тыс.руб;
п.Лыхма (24 кв.) на сумму 86332,0 тыс.руб.
Оплата выполненных работ производится по факту выполнения.</t>
    </r>
  </si>
  <si>
    <t xml:space="preserve">Организован контроль за исполнением условий муниципального контракта на обслуживание городской системы видеонаблюдения. </t>
  </si>
  <si>
    <t>Сложилась экономия в части заработной платы и начислений, льготного проезда.</t>
  </si>
  <si>
    <t>Работы ведутся в соответствии с графиком, выполнено 99,6% объема работ по МК, срок исполнения до 30.08.2016</t>
  </si>
  <si>
    <t>Работы ведутся в соответствии с графиком, выполнено 80,5% объема работ, срок исполнения до 30.08.2016</t>
  </si>
  <si>
    <t>Заключен МК на сумму 1104,0 т.руб., срок исполнения до 30.07.2016 года.</t>
  </si>
  <si>
    <t>Исполнен МК по изготовлению информационного баннера на экологическую тематику на сумму 18,0 тыс. руб. Исполнен МК по изготовлению дипломов для награждения участников мероприятий  на сумму 8,5 тыс. руб. Исполнен МК на поставку цветов для награждения на сумму 11,25 тыс. руб. Исполнен МК по размещению баннера на сумму 12,5 тыс. руб.</t>
  </si>
  <si>
    <t>Исполнены 2 МК по наблюдению на водном объекте - участок реки Казым - за гидрохимическими показателями.</t>
  </si>
  <si>
    <t>Исполнены договора
- коммунальных  услуг (оплата по факту потребления); 
объектов муниципальной казны, - услуги по оценке 145 объектов;
- увеличен уставный  капитал ОАО «Калтэн» путем приобретения пакета акций на сумму 7488,0тыс.руб
Увеличен уставный капитал УПТК на сумму 9000,0 тыс.руб.
Покупка акций ОАО «ЮКЭК-Белоярский» на сумму 118900,0 тыс. руб. Не освоены средства на приобретение автомобиля.</t>
  </si>
  <si>
    <t>Исполнены расходы в части:
-оплаты труда сотрудникам;
-начисление на оплату труда;
- коммунальных  услуг (оплата по факту потребления); 
- услуг связи;
- услуг по содержанию имущества. 
Экономия возникла по заработной плате, а также по начислениям на оплату труда т.к. были возмещены расходы на выплату по временной нетрудоспособности сотрудников Фондом Социального Страхования.
Так же экономия возникла в части:
- коммунальных  услуг (оплата по факту потребления); 
- услуг связи;
-услуг по содержанию имущества.</t>
  </si>
  <si>
    <t xml:space="preserve">Исполнен МК на ремонт элементов благоустройства автомобильных дорог. Исполнен  МК на установку светофора. </t>
  </si>
  <si>
    <t>Экономия возникла в связи с переносом срока выполнения ремонта вертолетной площадки в д.Юильск и с сокращением авиа рейсов до п. Сосновка.</t>
  </si>
  <si>
    <t>Межбюджетные трансферты на обеспечение сбалансированности  профинансированы исходя из потребностей бюджетов поселений в полном исполнении планируемых расходных обязательств</t>
  </si>
  <si>
    <t>Информация по вводу жилья, объектов соцкультбыта и стройиндустрии по Белоярскому району за 2015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</si>
</sst>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р_._-;\-* #,##0_р_._-;_-* &quot;-&quot;_р_._-;_-@_-"/>
    <numFmt numFmtId="43" formatCode="_-* #,##0.00_р_._-;\-* #,##0.00_р_._-;_-* &quot;-&quot;??_р_._-;_-@_-"/>
    <numFmt numFmtId="164" formatCode="_-* #,##0.0_р_._-;\-* #,##0.0_р_._-;_-* &quot;-&quot;?_р_._-;_-@_-"/>
    <numFmt numFmtId="165" formatCode="0.0"/>
    <numFmt numFmtId="166" formatCode="0.0%"/>
    <numFmt numFmtId="167" formatCode="#,##0_р_."/>
    <numFmt numFmtId="168" formatCode="#,##0.0_р_.;\-#,##0.0_р_."/>
    <numFmt numFmtId="169" formatCode="_-* #,##0.0_р_._-;\-* #,##0.0_р_._-;_-* &quot;-&quot;_р_._-;_-@_-"/>
    <numFmt numFmtId="170" formatCode="_-* #,##0.00_р_._-;\-* #,##0.00_р_._-;_-* &quot;-&quot;?_р_._-;_-@_-"/>
  </numFmts>
  <fonts count="45" x14ac:knownFonts="1">
    <font>
      <sz val="11"/>
      <color theme="1"/>
      <name val="Calibri"/>
      <family val="2"/>
      <charset val="204"/>
      <scheme val="minor"/>
    </font>
    <font>
      <sz val="10"/>
      <name val="Arial"/>
      <family val="2"/>
      <charset val="204"/>
    </font>
    <font>
      <sz val="11"/>
      <color theme="1"/>
      <name val="Calibri"/>
      <family val="2"/>
      <charset val="204"/>
      <scheme val="minor"/>
    </font>
    <font>
      <sz val="11"/>
      <color rgb="FF0070C0"/>
      <name val="Times New Roman"/>
      <family val="1"/>
      <charset val="204"/>
    </font>
    <font>
      <sz val="10"/>
      <color rgb="FF0070C0"/>
      <name val="Times New Roman"/>
      <family val="1"/>
      <charset val="204"/>
    </font>
    <font>
      <sz val="10.5"/>
      <name val="Times New Roman"/>
      <family val="1"/>
      <charset val="204"/>
    </font>
    <font>
      <b/>
      <sz val="10.5"/>
      <name val="Times New Roman"/>
      <family val="1"/>
      <charset val="204"/>
    </font>
    <font>
      <b/>
      <sz val="10"/>
      <name val="Times New Roman"/>
      <family val="1"/>
      <charset val="204"/>
    </font>
    <font>
      <sz val="11"/>
      <name val="Times New Roman"/>
      <family val="1"/>
      <charset val="204"/>
    </font>
    <font>
      <b/>
      <sz val="11"/>
      <name val="Times New Roman"/>
      <family val="1"/>
      <charset val="204"/>
    </font>
    <font>
      <sz val="10"/>
      <name val="Times New Roman"/>
      <family val="1"/>
      <charset val="204"/>
    </font>
    <font>
      <b/>
      <sz val="14"/>
      <name val="Times New Roman"/>
      <family val="1"/>
      <charset val="204"/>
    </font>
    <font>
      <sz val="11"/>
      <name val="Calibri"/>
      <family val="2"/>
      <charset val="204"/>
      <scheme val="minor"/>
    </font>
    <font>
      <sz val="12"/>
      <name val="Times New Roman"/>
      <family val="1"/>
      <charset val="204"/>
    </font>
    <font>
      <sz val="14"/>
      <name val="Times New Roman"/>
      <family val="1"/>
      <charset val="204"/>
    </font>
    <font>
      <b/>
      <sz val="12"/>
      <name val="Times New Roman"/>
      <family val="1"/>
      <charset val="204"/>
    </font>
    <font>
      <sz val="11"/>
      <color rgb="FFFF0000"/>
      <name val="Calibri"/>
      <family val="2"/>
      <charset val="204"/>
      <scheme val="minor"/>
    </font>
    <font>
      <b/>
      <sz val="10.5"/>
      <color rgb="FFFF0000"/>
      <name val="Times New Roman"/>
      <family val="1"/>
      <charset val="204"/>
    </font>
    <font>
      <b/>
      <sz val="8"/>
      <name val="Times New Roman"/>
      <family val="1"/>
      <charset val="204"/>
    </font>
    <font>
      <sz val="11"/>
      <color rgb="FFFF0000"/>
      <name val="Times New Roman"/>
      <family val="1"/>
      <charset val="204"/>
    </font>
    <font>
      <sz val="10"/>
      <color rgb="FFFF0000"/>
      <name val="Times New Roman"/>
      <family val="1"/>
      <charset val="204"/>
    </font>
    <font>
      <b/>
      <sz val="10"/>
      <color rgb="FFFF0000"/>
      <name val="Times New Roman"/>
      <family val="1"/>
      <charset val="204"/>
    </font>
    <font>
      <sz val="11"/>
      <color theme="1"/>
      <name val="Calibri"/>
      <family val="2"/>
      <scheme val="minor"/>
    </font>
    <font>
      <sz val="11"/>
      <color indexed="8"/>
      <name val="Calibri"/>
      <family val="2"/>
      <charset val="204"/>
    </font>
    <font>
      <sz val="10"/>
      <name val="Arial Cyr"/>
      <charset val="204"/>
    </font>
    <font>
      <b/>
      <sz val="14"/>
      <color rgb="FFFF0000"/>
      <name val="Times New Roman"/>
      <family val="1"/>
      <charset val="204"/>
    </font>
    <font>
      <b/>
      <sz val="11"/>
      <color rgb="FF0070C0"/>
      <name val="Times New Roman"/>
      <family val="1"/>
      <charset val="204"/>
    </font>
    <font>
      <sz val="12"/>
      <color rgb="FF0070C0"/>
      <name val="Times New Roman"/>
      <family val="1"/>
      <charset val="204"/>
    </font>
    <font>
      <sz val="10"/>
      <color theme="1"/>
      <name val="Times New Roman"/>
      <family val="1"/>
      <charset val="204"/>
    </font>
    <font>
      <b/>
      <sz val="14"/>
      <color rgb="FF00B0F0"/>
      <name val="Times New Roman"/>
      <family val="1"/>
      <charset val="204"/>
    </font>
    <font>
      <sz val="11"/>
      <color rgb="FF00B0F0"/>
      <name val="Times New Roman"/>
      <family val="1"/>
      <charset val="204"/>
    </font>
    <font>
      <sz val="11"/>
      <color rgb="FF00B0F0"/>
      <name val="Calibri"/>
      <family val="2"/>
      <charset val="204"/>
      <scheme val="minor"/>
    </font>
    <font>
      <sz val="10.5"/>
      <name val="Calibri"/>
      <family val="2"/>
      <charset val="204"/>
      <scheme val="minor"/>
    </font>
    <font>
      <sz val="11"/>
      <name val="Calibri"/>
      <family val="2"/>
      <charset val="204"/>
    </font>
    <font>
      <vertAlign val="superscript"/>
      <sz val="10.5"/>
      <name val="Times New Roman"/>
      <family val="1"/>
      <charset val="204"/>
    </font>
    <font>
      <u/>
      <sz val="12"/>
      <name val="Times New Roman"/>
      <family val="1"/>
      <charset val="204"/>
    </font>
    <font>
      <b/>
      <u/>
      <sz val="10.5"/>
      <name val="Times New Roman"/>
      <family val="1"/>
      <charset val="204"/>
    </font>
    <font>
      <sz val="10"/>
      <name val="Calibri"/>
      <family val="2"/>
      <charset val="204"/>
      <scheme val="minor"/>
    </font>
    <font>
      <vertAlign val="superscript"/>
      <sz val="12"/>
      <name val="Times New Roman"/>
      <family val="1"/>
      <charset val="204"/>
    </font>
    <font>
      <b/>
      <sz val="10"/>
      <color theme="1"/>
      <name val="Times New Roman"/>
      <family val="1"/>
      <charset val="204"/>
    </font>
    <font>
      <sz val="11"/>
      <color theme="1"/>
      <name val="Times New Roman"/>
      <family val="1"/>
      <charset val="204"/>
    </font>
    <font>
      <b/>
      <sz val="11"/>
      <color theme="1"/>
      <name val="Times New Roman"/>
      <family val="1"/>
      <charset val="204"/>
    </font>
    <font>
      <b/>
      <sz val="10.5"/>
      <color theme="1"/>
      <name val="Times New Roman"/>
      <family val="1"/>
      <charset val="204"/>
    </font>
    <font>
      <sz val="10.5"/>
      <color theme="1"/>
      <name val="Times New Roman"/>
      <family val="1"/>
      <charset val="204"/>
    </font>
    <font>
      <b/>
      <u/>
      <sz val="10.5"/>
      <color theme="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1" fillId="0" borderId="0">
      <alignment wrapText="1"/>
    </xf>
    <xf numFmtId="0" fontId="1" fillId="0" borderId="0"/>
    <xf numFmtId="9" fontId="2" fillId="0" borderId="0" applyFont="0" applyFill="0" applyBorder="0" applyAlignment="0" applyProtection="0"/>
    <xf numFmtId="0" fontId="22" fillId="0" borderId="0"/>
    <xf numFmtId="0" fontId="23" fillId="0" borderId="0"/>
    <xf numFmtId="0" fontId="24" fillId="0" borderId="0"/>
    <xf numFmtId="0" fontId="1" fillId="0" borderId="0"/>
    <xf numFmtId="0" fontId="1" fillId="0" borderId="0"/>
    <xf numFmtId="43" fontId="22" fillId="0" borderId="0" applyFont="0" applyFill="0" applyBorder="0" applyAlignment="0" applyProtection="0"/>
  </cellStyleXfs>
  <cellXfs count="46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6" fillId="5" borderId="1" xfId="0" applyFont="1" applyFill="1" applyBorder="1" applyAlignment="1">
      <alignment vertical="center" wrapText="1"/>
    </xf>
    <xf numFmtId="164" fontId="7" fillId="5" borderId="1" xfId="0" applyNumberFormat="1" applyFont="1" applyFill="1" applyBorder="1" applyAlignment="1">
      <alignment horizontal="center" vertical="center" wrapText="1"/>
    </xf>
    <xf numFmtId="164" fontId="6" fillId="5" borderId="1" xfId="0" applyNumberFormat="1" applyFont="1" applyFill="1" applyBorder="1" applyAlignment="1">
      <alignment vertical="center" wrapText="1"/>
    </xf>
    <xf numFmtId="0" fontId="9" fillId="5" borderId="0" xfId="0" applyFont="1" applyFill="1" applyAlignment="1">
      <alignment vertical="center"/>
    </xf>
    <xf numFmtId="164" fontId="10"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vertical="center"/>
    </xf>
    <xf numFmtId="164" fontId="10" fillId="6"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0" fillId="0" borderId="1" xfId="0" applyNumberFormat="1" applyFont="1" applyFill="1" applyBorder="1" applyAlignment="1" applyProtection="1">
      <alignment horizontal="left" vertical="center" wrapText="1"/>
    </xf>
    <xf numFmtId="164" fontId="10" fillId="0" borderId="1" xfId="0" applyNumberFormat="1" applyFont="1" applyBorder="1" applyAlignment="1">
      <alignment horizontal="center" vertical="center" wrapText="1"/>
    </xf>
    <xf numFmtId="0" fontId="9" fillId="5" borderId="1" xfId="0" applyFont="1" applyFill="1" applyBorder="1" applyAlignment="1">
      <alignment horizontal="center" vertical="center"/>
    </xf>
    <xf numFmtId="164" fontId="10" fillId="5"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10" fillId="0" borderId="1" xfId="0" applyFont="1" applyBorder="1" applyAlignment="1">
      <alignment vertical="top" wrapText="1"/>
    </xf>
    <xf numFmtId="0" fontId="8" fillId="0" borderId="0" xfId="0" applyFont="1" applyAlignment="1">
      <alignment horizontal="left" vertical="center"/>
    </xf>
    <xf numFmtId="164" fontId="8" fillId="0" borderId="1" xfId="0" applyNumberFormat="1" applyFont="1" applyBorder="1" applyAlignment="1">
      <alignment horizontal="center" vertical="center" wrapText="1"/>
    </xf>
    <xf numFmtId="16" fontId="13" fillId="0" borderId="1" xfId="0" applyNumberFormat="1" applyFont="1" applyBorder="1" applyAlignment="1">
      <alignment horizontal="center" vertical="top" wrapText="1"/>
    </xf>
    <xf numFmtId="16" fontId="15" fillId="0" borderId="1" xfId="0" applyNumberFormat="1" applyFont="1" applyBorder="1" applyAlignment="1">
      <alignment horizontal="center" vertical="top" wrapText="1"/>
    </xf>
    <xf numFmtId="0" fontId="9" fillId="0" borderId="0" xfId="0" applyFont="1" applyAlignment="1">
      <alignment vertical="center"/>
    </xf>
    <xf numFmtId="0" fontId="6" fillId="0" borderId="1" xfId="0" applyFont="1" applyBorder="1" applyAlignment="1">
      <alignment horizontal="center" vertical="center"/>
    </xf>
    <xf numFmtId="0" fontId="12" fillId="0" borderId="0" xfId="0" applyFont="1"/>
    <xf numFmtId="0" fontId="5" fillId="0" borderId="1" xfId="0" applyFont="1" applyBorder="1" applyAlignment="1">
      <alignment vertical="center" wrapText="1" shrinkToFit="1"/>
    </xf>
    <xf numFmtId="0" fontId="5" fillId="0" borderId="1" xfId="0" applyFont="1" applyBorder="1" applyAlignment="1">
      <alignment horizontal="center" vertical="center"/>
    </xf>
    <xf numFmtId="9" fontId="5" fillId="0" borderId="1" xfId="3" applyFont="1" applyBorder="1" applyAlignment="1">
      <alignment horizontal="center" vertical="center"/>
    </xf>
    <xf numFmtId="0" fontId="5" fillId="0" borderId="1" xfId="0" applyFont="1" applyBorder="1"/>
    <xf numFmtId="0" fontId="16" fillId="0" borderId="0" xfId="0" applyFont="1"/>
    <xf numFmtId="0" fontId="8" fillId="0" borderId="1" xfId="0" applyFont="1" applyFill="1" applyBorder="1" applyAlignment="1">
      <alignment vertical="center" wrapText="1"/>
    </xf>
    <xf numFmtId="165" fontId="8" fillId="0" borderId="0" xfId="0" applyNumberFormat="1" applyFont="1" applyAlignment="1">
      <alignment horizontal="center" vertical="center"/>
    </xf>
    <xf numFmtId="0" fontId="5" fillId="0" borderId="2" xfId="0" applyFont="1" applyBorder="1" applyAlignment="1">
      <alignment horizontal="center" vertical="center" wrapText="1"/>
    </xf>
    <xf numFmtId="0" fontId="6" fillId="7" borderId="1" xfId="0" applyFont="1" applyFill="1" applyBorder="1" applyAlignment="1">
      <alignment horizontal="center" vertical="center"/>
    </xf>
    <xf numFmtId="0" fontId="6" fillId="6" borderId="1" xfId="0" applyFont="1" applyFill="1" applyBorder="1" applyAlignment="1">
      <alignment horizontal="center" vertical="center"/>
    </xf>
    <xf numFmtId="0" fontId="5" fillId="0" borderId="1" xfId="0" applyFont="1" applyBorder="1" applyAlignment="1">
      <alignment vertical="center" wrapText="1"/>
    </xf>
    <xf numFmtId="9" fontId="5" fillId="0" borderId="1" xfId="3" applyNumberFormat="1" applyFont="1" applyBorder="1" applyAlignment="1">
      <alignment horizontal="center" vertical="center" wrapText="1"/>
    </xf>
    <xf numFmtId="0" fontId="7" fillId="0" borderId="1" xfId="0" applyFont="1" applyBorder="1" applyAlignment="1">
      <alignment vertical="top" wrapText="1"/>
    </xf>
    <xf numFmtId="0" fontId="8" fillId="0" borderId="5" xfId="0" applyFont="1" applyBorder="1" applyAlignment="1">
      <alignment vertical="center" wrapText="1"/>
    </xf>
    <xf numFmtId="0" fontId="18" fillId="0" borderId="1" xfId="0" applyFont="1" applyBorder="1" applyAlignment="1">
      <alignment vertical="center" wrapText="1"/>
    </xf>
    <xf numFmtId="16" fontId="18" fillId="0" borderId="1" xfId="0" applyNumberFormat="1" applyFont="1" applyBorder="1" applyAlignment="1">
      <alignment horizontal="center" vertical="center"/>
    </xf>
    <xf numFmtId="0" fontId="7" fillId="6" borderId="1" xfId="0" applyFont="1" applyFill="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vertical="center" wrapText="1"/>
    </xf>
    <xf numFmtId="0" fontId="12" fillId="6" borderId="0" xfId="0" applyFont="1" applyFill="1" applyAlignment="1">
      <alignment vertical="center"/>
    </xf>
    <xf numFmtId="166" fontId="5" fillId="0" borderId="1" xfId="3"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16" fontId="7" fillId="0" borderId="1" xfId="0" applyNumberFormat="1" applyFont="1" applyBorder="1" applyAlignment="1">
      <alignment vertical="top" wrapText="1"/>
    </xf>
    <xf numFmtId="0" fontId="5" fillId="0" borderId="1" xfId="0" applyFont="1" applyBorder="1" applyAlignment="1">
      <alignment horizontal="left" vertical="center" wrapText="1" shrinkToFit="1"/>
    </xf>
    <xf numFmtId="0" fontId="7" fillId="0" borderId="1" xfId="0" applyFont="1" applyBorder="1" applyAlignment="1">
      <alignment horizontal="center" vertical="center"/>
    </xf>
    <xf numFmtId="0" fontId="10" fillId="6"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 fontId="15" fillId="0" borderId="1" xfId="0" applyNumberFormat="1" applyFont="1" applyBorder="1" applyAlignment="1">
      <alignment vertical="top" wrapText="1"/>
    </xf>
    <xf numFmtId="0" fontId="6" fillId="0" borderId="1" xfId="0" applyFont="1" applyBorder="1" applyAlignment="1">
      <alignment horizontal="center" vertical="top" wrapText="1"/>
    </xf>
    <xf numFmtId="164" fontId="5" fillId="0" borderId="1" xfId="0" applyNumberFormat="1" applyFont="1" applyBorder="1" applyAlignment="1">
      <alignment horizontal="center" vertical="center" wrapText="1"/>
    </xf>
    <xf numFmtId="0" fontId="6" fillId="0" borderId="1" xfId="0" applyFont="1" applyBorder="1" applyAlignment="1">
      <alignment vertical="top" wrapText="1"/>
    </xf>
    <xf numFmtId="16" fontId="6" fillId="0" borderId="1" xfId="0" applyNumberFormat="1" applyFont="1" applyBorder="1" applyAlignment="1">
      <alignment vertical="top" wrapText="1"/>
    </xf>
    <xf numFmtId="14" fontId="6" fillId="0" borderId="1" xfId="0" applyNumberFormat="1" applyFont="1" applyBorder="1" applyAlignment="1">
      <alignment vertical="top" wrapText="1"/>
    </xf>
    <xf numFmtId="0" fontId="10" fillId="0" borderId="1" xfId="0" applyFont="1" applyBorder="1" applyAlignment="1">
      <alignment horizontal="left" vertical="center" wrapText="1" indent="2"/>
    </xf>
    <xf numFmtId="14" fontId="6" fillId="0" borderId="1" xfId="0" applyNumberFormat="1" applyFont="1" applyBorder="1" applyAlignment="1">
      <alignment horizontal="center" vertical="top" wrapText="1"/>
    </xf>
    <xf numFmtId="0" fontId="7" fillId="0" borderId="1" xfId="0" applyFont="1" applyBorder="1" applyAlignment="1">
      <alignment horizontal="center" vertical="center" wrapText="1"/>
    </xf>
    <xf numFmtId="164" fontId="8" fillId="0" borderId="2"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64" fontId="20" fillId="6" borderId="1" xfId="0" applyNumberFormat="1" applyFont="1" applyFill="1" applyBorder="1" applyAlignment="1">
      <alignment horizontal="center" vertical="center" wrapText="1"/>
    </xf>
    <xf numFmtId="164" fontId="10" fillId="0" borderId="1" xfId="0" applyNumberFormat="1" applyFont="1" applyFill="1" applyBorder="1" applyAlignment="1" applyProtection="1">
      <alignment horizontal="center" vertical="center" wrapText="1"/>
    </xf>
    <xf numFmtId="16" fontId="13" fillId="0" borderId="1" xfId="0" applyNumberFormat="1" applyFont="1" applyBorder="1" applyAlignment="1">
      <alignment vertical="top" wrapText="1"/>
    </xf>
    <xf numFmtId="0" fontId="17" fillId="6" borderId="1" xfId="0" applyFont="1" applyFill="1" applyBorder="1" applyAlignment="1">
      <alignment horizontal="center" vertical="center"/>
    </xf>
    <xf numFmtId="0" fontId="7" fillId="5" borderId="1" xfId="0" applyFont="1" applyFill="1" applyBorder="1" applyAlignment="1">
      <alignment horizontal="center" vertical="center" wrapText="1"/>
    </xf>
    <xf numFmtId="41" fontId="5" fillId="0" borderId="1" xfId="0" applyNumberFormat="1" applyFont="1" applyBorder="1" applyAlignment="1">
      <alignment horizontal="center" vertical="center"/>
    </xf>
    <xf numFmtId="16" fontId="7" fillId="0" borderId="1" xfId="0" applyNumberFormat="1" applyFont="1" applyBorder="1" applyAlignment="1">
      <alignment vertical="center" wrapText="1"/>
    </xf>
    <xf numFmtId="16"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9" fillId="0" borderId="0" xfId="0" applyFont="1" applyAlignment="1">
      <alignment vertical="center"/>
    </xf>
    <xf numFmtId="0" fontId="21" fillId="0" borderId="1" xfId="0" applyFont="1" applyBorder="1" applyAlignment="1">
      <alignment vertical="center" wrapText="1"/>
    </xf>
    <xf numFmtId="0" fontId="21" fillId="0" borderId="1" xfId="0" applyFont="1" applyBorder="1" applyAlignment="1">
      <alignment vertical="top" wrapText="1"/>
    </xf>
    <xf numFmtId="164" fontId="10"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164" fontId="7" fillId="3" borderId="1"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vertical="center" wrapText="1"/>
    </xf>
    <xf numFmtId="164" fontId="10"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wrapText="1"/>
    </xf>
    <xf numFmtId="164" fontId="7" fillId="6" borderId="1" xfId="0" applyNumberFormat="1" applyFont="1" applyFill="1" applyBorder="1" applyAlignment="1">
      <alignment vertical="center" wrapText="1"/>
    </xf>
    <xf numFmtId="164" fontId="8" fillId="0" borderId="1" xfId="0" applyNumberFormat="1" applyFont="1" applyBorder="1" applyAlignment="1">
      <alignment horizontal="right" vertical="center" wrapText="1" indent="2"/>
    </xf>
    <xf numFmtId="0" fontId="15" fillId="0" borderId="1" xfId="0" applyFont="1" applyFill="1" applyBorder="1" applyAlignment="1">
      <alignment horizontal="center" vertical="center" wrapText="1"/>
    </xf>
    <xf numFmtId="0" fontId="7" fillId="0" borderId="1" xfId="0" applyFont="1" applyFill="1" applyBorder="1" applyAlignment="1">
      <alignment vertical="center" wrapText="1"/>
    </xf>
    <xf numFmtId="164" fontId="7" fillId="0" borderId="1" xfId="0" applyNumberFormat="1" applyFont="1" applyFill="1" applyBorder="1" applyAlignment="1">
      <alignment vertical="center" wrapText="1"/>
    </xf>
    <xf numFmtId="0" fontId="7" fillId="5" borderId="1" xfId="0"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15" fillId="0" borderId="1" xfId="0" applyFont="1" applyBorder="1" applyAlignment="1">
      <alignment horizontal="center" vertical="top" wrapText="1"/>
    </xf>
    <xf numFmtId="0" fontId="15" fillId="0" borderId="1" xfId="0" applyFont="1" applyBorder="1" applyAlignment="1">
      <alignment horizontal="right" vertical="top" wrapText="1"/>
    </xf>
    <xf numFmtId="0" fontId="15" fillId="0" borderId="1" xfId="0" applyFont="1" applyBorder="1" applyAlignment="1">
      <alignment wrapText="1"/>
    </xf>
    <xf numFmtId="0" fontId="7" fillId="0" borderId="1" xfId="0" applyFont="1" applyBorder="1" applyAlignment="1">
      <alignment horizontal="left" vertical="center" wrapText="1"/>
    </xf>
    <xf numFmtId="0" fontId="15" fillId="0" borderId="1" xfId="0" applyFont="1" applyBorder="1" applyAlignment="1">
      <alignment vertical="top" wrapText="1"/>
    </xf>
    <xf numFmtId="49" fontId="9" fillId="0" borderId="5" xfId="0" applyNumberFormat="1" applyFont="1" applyFill="1" applyBorder="1" applyAlignment="1">
      <alignment vertical="center" wrapText="1"/>
    </xf>
    <xf numFmtId="16" fontId="9" fillId="0" borderId="1" xfId="0" applyNumberFormat="1" applyFont="1" applyBorder="1" applyAlignment="1">
      <alignment vertical="top" wrapText="1"/>
    </xf>
    <xf numFmtId="16" fontId="9" fillId="0" borderId="1" xfId="0" applyNumberFormat="1" applyFont="1" applyBorder="1" applyAlignment="1">
      <alignment horizontal="center" vertical="top" wrapText="1"/>
    </xf>
    <xf numFmtId="164" fontId="8" fillId="6" borderId="1" xfId="0" applyNumberFormat="1" applyFont="1" applyFill="1" applyBorder="1" applyAlignment="1">
      <alignment horizontal="right" vertical="center" wrapText="1"/>
    </xf>
    <xf numFmtId="0" fontId="6" fillId="6" borderId="1" xfId="0" applyFont="1" applyFill="1" applyBorder="1" applyAlignment="1">
      <alignment vertical="center" wrapText="1"/>
    </xf>
    <xf numFmtId="0" fontId="10" fillId="6" borderId="1" xfId="0" applyFont="1" applyFill="1" applyBorder="1" applyAlignment="1">
      <alignment horizontal="justify" vertical="center" wrapText="1"/>
    </xf>
    <xf numFmtId="164" fontId="7" fillId="5" borderId="1" xfId="0" applyNumberFormat="1" applyFont="1" applyFill="1" applyBorder="1" applyAlignment="1">
      <alignment vertical="center" wrapText="1"/>
    </xf>
    <xf numFmtId="0" fontId="7" fillId="0" borderId="9" xfId="0" applyFont="1" applyBorder="1" applyAlignment="1">
      <alignment vertical="top" wrapText="1"/>
    </xf>
    <xf numFmtId="16"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right" vertical="top" wrapText="1"/>
    </xf>
    <xf numFmtId="0" fontId="7" fillId="4" borderId="1" xfId="0" applyFont="1" applyFill="1" applyBorder="1" applyAlignment="1">
      <alignment wrapText="1"/>
    </xf>
    <xf numFmtId="0" fontId="10" fillId="4" borderId="1" xfId="0" applyFont="1" applyFill="1" applyBorder="1" applyAlignment="1">
      <alignment vertical="center" wrapText="1"/>
    </xf>
    <xf numFmtId="0" fontId="7" fillId="4" borderId="1" xfId="0" applyFont="1" applyFill="1" applyBorder="1" applyAlignment="1">
      <alignment horizontal="center" wrapText="1"/>
    </xf>
    <xf numFmtId="0"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vertical="center"/>
    </xf>
    <xf numFmtId="164" fontId="7"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vertical="top"/>
    </xf>
    <xf numFmtId="0" fontId="7" fillId="0" borderId="1" xfId="0" applyFont="1" applyBorder="1" applyAlignment="1">
      <alignment vertical="top"/>
    </xf>
    <xf numFmtId="0" fontId="10" fillId="2" borderId="1" xfId="0" applyFont="1" applyFill="1" applyBorder="1" applyAlignment="1">
      <alignment vertical="center" wrapText="1"/>
    </xf>
    <xf numFmtId="0" fontId="10" fillId="2" borderId="0" xfId="0" applyFont="1" applyFill="1" applyAlignment="1">
      <alignment vertical="center"/>
    </xf>
    <xf numFmtId="0" fontId="10" fillId="0" borderId="0" xfId="0" applyFont="1" applyFill="1" applyAlignment="1">
      <alignment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5" borderId="1" xfId="0" applyFont="1" applyFill="1" applyBorder="1" applyAlignment="1">
      <alignment vertical="center" wrapText="1"/>
    </xf>
    <xf numFmtId="0" fontId="10" fillId="5" borderId="1" xfId="0" applyFont="1" applyFill="1" applyBorder="1" applyAlignment="1">
      <alignment vertical="center" wrapText="1"/>
    </xf>
    <xf numFmtId="0" fontId="7" fillId="5" borderId="0" xfId="0" applyFont="1" applyFill="1" applyAlignment="1">
      <alignment vertical="center"/>
    </xf>
    <xf numFmtId="0" fontId="10" fillId="2" borderId="1" xfId="0" applyFont="1" applyFill="1" applyBorder="1" applyAlignment="1">
      <alignment horizontal="justify" vertical="top" wrapText="1"/>
    </xf>
    <xf numFmtId="0" fontId="10" fillId="2" borderId="1" xfId="0" applyFont="1" applyFill="1" applyBorder="1" applyAlignment="1">
      <alignment vertical="top" wrapText="1"/>
    </xf>
    <xf numFmtId="164" fontId="7" fillId="5" borderId="1" xfId="0" applyNumberFormat="1" applyFont="1" applyFill="1" applyBorder="1" applyAlignment="1">
      <alignment horizontal="center" vertical="center"/>
    </xf>
    <xf numFmtId="16" fontId="10" fillId="0" borderId="1" xfId="0" applyNumberFormat="1" applyFont="1" applyBorder="1" applyAlignment="1">
      <alignment vertical="top" wrapText="1"/>
    </xf>
    <xf numFmtId="164" fontId="10" fillId="0" borderId="1" xfId="0" applyNumberFormat="1" applyFont="1" applyBorder="1" applyAlignment="1">
      <alignment horizontal="center" vertical="center"/>
    </xf>
    <xf numFmtId="0" fontId="10" fillId="0" borderId="0" xfId="0" applyFont="1" applyAlignment="1">
      <alignment vertical="center"/>
    </xf>
    <xf numFmtId="164" fontId="10" fillId="2" borderId="1" xfId="0" applyNumberFormat="1" applyFont="1" applyFill="1" applyBorder="1" applyAlignment="1">
      <alignment horizontal="center" vertical="center"/>
    </xf>
    <xf numFmtId="0" fontId="5" fillId="0" borderId="1" xfId="0" applyFont="1" applyBorder="1" applyAlignment="1">
      <alignment horizontal="center" vertical="center" wrapText="1" shrinkToFit="1"/>
    </xf>
    <xf numFmtId="0" fontId="25" fillId="0" borderId="0" xfId="0" applyFont="1" applyAlignment="1">
      <alignment vertical="center"/>
    </xf>
    <xf numFmtId="0" fontId="16" fillId="6" borderId="0" xfId="0" applyFont="1" applyFill="1" applyAlignment="1">
      <alignment vertical="center"/>
    </xf>
    <xf numFmtId="0" fontId="3" fillId="0" borderId="0" xfId="0" applyFont="1" applyAlignment="1">
      <alignment horizontal="right" vertical="center" wrapText="1"/>
    </xf>
    <xf numFmtId="0" fontId="3" fillId="2" borderId="5" xfId="0" applyFont="1" applyFill="1" applyBorder="1" applyAlignment="1">
      <alignment vertical="center" wrapText="1"/>
    </xf>
    <xf numFmtId="0" fontId="3" fillId="0" borderId="5" xfId="0" applyFont="1" applyBorder="1" applyAlignment="1">
      <alignment vertical="center" wrapText="1"/>
    </xf>
    <xf numFmtId="0" fontId="3" fillId="6" borderId="5" xfId="0" applyFont="1" applyFill="1" applyBorder="1" applyAlignment="1">
      <alignment vertical="center" wrapText="1"/>
    </xf>
    <xf numFmtId="0" fontId="4" fillId="0" borderId="1" xfId="0" applyFont="1" applyFill="1" applyBorder="1" applyAlignment="1">
      <alignment vertical="center" wrapText="1"/>
    </xf>
    <xf numFmtId="0" fontId="4" fillId="0" borderId="10" xfId="0" applyFont="1" applyBorder="1" applyAlignment="1">
      <alignment vertical="center" wrapText="1"/>
    </xf>
    <xf numFmtId="0" fontId="3" fillId="0" borderId="5" xfId="0" applyFont="1" applyFill="1" applyBorder="1" applyAlignment="1">
      <alignment vertical="center" wrapText="1"/>
    </xf>
    <xf numFmtId="0" fontId="26" fillId="0" borderId="5" xfId="0" applyFont="1" applyBorder="1" applyAlignment="1">
      <alignment vertical="center" wrapText="1"/>
    </xf>
    <xf numFmtId="0" fontId="3" fillId="0" borderId="5" xfId="0" applyFont="1" applyBorder="1" applyAlignment="1">
      <alignment vertical="top" wrapText="1"/>
    </xf>
    <xf numFmtId="0" fontId="3" fillId="0" borderId="1" xfId="0" applyFont="1" applyBorder="1" applyAlignment="1">
      <alignment vertical="center" wrapText="1"/>
    </xf>
    <xf numFmtId="0" fontId="27" fillId="0" borderId="5" xfId="0" applyFont="1" applyFill="1" applyBorder="1" applyAlignment="1">
      <alignment vertical="center" wrapText="1"/>
    </xf>
    <xf numFmtId="0" fontId="3"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28" fillId="0" borderId="1" xfId="0" applyFont="1" applyFill="1" applyBorder="1" applyAlignment="1">
      <alignment vertical="center" wrapText="1"/>
    </xf>
    <xf numFmtId="0" fontId="28" fillId="0" borderId="12" xfId="0" applyFont="1" applyBorder="1" applyAlignment="1">
      <alignmen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30" fillId="0" borderId="0" xfId="0" applyFont="1" applyAlignment="1">
      <alignment vertical="center"/>
    </xf>
    <xf numFmtId="0" fontId="30" fillId="0" borderId="0" xfId="0" applyFont="1" applyAlignment="1">
      <alignment horizontal="center" vertical="center"/>
    </xf>
    <xf numFmtId="164" fontId="30" fillId="0" borderId="0" xfId="0" applyNumberFormat="1" applyFont="1" applyAlignment="1">
      <alignment vertical="center"/>
    </xf>
    <xf numFmtId="0" fontId="30" fillId="0" borderId="0" xfId="0" applyFont="1" applyAlignment="1">
      <alignment horizontal="right" vertical="center" wrapText="1"/>
    </xf>
    <xf numFmtId="0" fontId="30" fillId="0" borderId="0" xfId="0" applyFont="1" applyAlignment="1">
      <alignment vertical="center" wrapText="1"/>
    </xf>
    <xf numFmtId="0" fontId="29" fillId="0" borderId="0" xfId="0" applyFont="1" applyAlignment="1">
      <alignment vertical="center"/>
    </xf>
    <xf numFmtId="0" fontId="31"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vertical="top" wrapText="1"/>
    </xf>
    <xf numFmtId="166" fontId="5" fillId="0" borderId="1" xfId="3" applyNumberFormat="1" applyFont="1" applyBorder="1" applyAlignment="1">
      <alignment horizontal="center" vertical="center"/>
    </xf>
    <xf numFmtId="0" fontId="5" fillId="0" borderId="4" xfId="0" applyFont="1" applyBorder="1" applyAlignment="1">
      <alignment horizontal="center" vertical="center"/>
    </xf>
    <xf numFmtId="0" fontId="32" fillId="0" borderId="1" xfId="0" applyFont="1" applyBorder="1"/>
    <xf numFmtId="0" fontId="8" fillId="6" borderId="5" xfId="0" applyFont="1" applyFill="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69" fontId="7" fillId="0" borderId="1" xfId="0" applyNumberFormat="1" applyFont="1" applyBorder="1" applyAlignment="1">
      <alignment horizontal="center" vertical="center" wrapText="1"/>
    </xf>
    <xf numFmtId="0" fontId="8" fillId="5" borderId="5" xfId="0" applyFont="1" applyFill="1" applyBorder="1" applyAlignment="1">
      <alignment vertical="center" wrapText="1"/>
    </xf>
    <xf numFmtId="0" fontId="8" fillId="0" borderId="5" xfId="0" applyFont="1" applyFill="1" applyBorder="1" applyAlignment="1">
      <alignment vertical="center" wrapText="1"/>
    </xf>
    <xf numFmtId="0" fontId="8" fillId="0" borderId="5" xfId="0" applyFont="1" applyBorder="1" applyAlignment="1">
      <alignment vertical="top" wrapText="1"/>
    </xf>
    <xf numFmtId="9" fontId="5" fillId="0" borderId="1" xfId="3" applyNumberFormat="1" applyFont="1" applyBorder="1" applyAlignment="1">
      <alignment horizontal="center" vertical="center"/>
    </xf>
    <xf numFmtId="0" fontId="5" fillId="0" borderId="1" xfId="0" applyFont="1" applyBorder="1" applyAlignment="1">
      <alignment horizontal="left" vertical="top" wrapText="1"/>
    </xf>
    <xf numFmtId="0" fontId="5" fillId="0" borderId="8" xfId="0" applyFont="1" applyBorder="1" applyAlignment="1">
      <alignment horizontal="center"/>
    </xf>
    <xf numFmtId="0" fontId="5" fillId="0" borderId="1" xfId="0" applyFont="1" applyFill="1" applyBorder="1" applyAlignment="1">
      <alignment horizontal="center" vertical="center" wrapText="1"/>
    </xf>
    <xf numFmtId="16" fontId="13" fillId="2" borderId="1" xfId="0" applyNumberFormat="1" applyFont="1" applyFill="1" applyBorder="1" applyAlignment="1">
      <alignment horizontal="center" vertical="top" wrapText="1"/>
    </xf>
    <xf numFmtId="0" fontId="8" fillId="2" borderId="1" xfId="0" applyFont="1" applyFill="1" applyBorder="1" applyAlignment="1">
      <alignment horizontal="left" vertical="center" wrapText="1"/>
    </xf>
    <xf numFmtId="164" fontId="6" fillId="2" borderId="1" xfId="0" applyNumberFormat="1" applyFont="1" applyFill="1" applyBorder="1" applyAlignment="1">
      <alignment horizontal="right" vertical="center" wrapText="1"/>
    </xf>
    <xf numFmtId="0" fontId="8" fillId="2" borderId="1" xfId="0" applyFont="1" applyFill="1" applyBorder="1" applyAlignment="1">
      <alignment vertical="center" wrapText="1"/>
    </xf>
    <xf numFmtId="0" fontId="8" fillId="0" borderId="1" xfId="0" applyFont="1" applyFill="1" applyBorder="1" applyAlignment="1">
      <alignment horizontal="left" vertical="center" wrapText="1"/>
    </xf>
    <xf numFmtId="164" fontId="5"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8" fillId="6" borderId="1" xfId="0" applyFont="1" applyFill="1" applyBorder="1" applyAlignment="1">
      <alignment vertical="center" wrapText="1"/>
    </xf>
    <xf numFmtId="16" fontId="15" fillId="6" borderId="1" xfId="0" applyNumberFormat="1" applyFont="1" applyFill="1" applyBorder="1" applyAlignment="1">
      <alignment vertical="top" wrapText="1"/>
    </xf>
    <xf numFmtId="0" fontId="9" fillId="6" borderId="1" xfId="0" applyFont="1" applyFill="1" applyBorder="1" applyAlignment="1">
      <alignment horizontal="left" vertical="center" wrapText="1"/>
    </xf>
    <xf numFmtId="164" fontId="7" fillId="6" borderId="1" xfId="0" applyNumberFormat="1" applyFont="1" applyFill="1" applyBorder="1" applyAlignment="1">
      <alignment horizontal="center" vertical="center"/>
    </xf>
    <xf numFmtId="164" fontId="6" fillId="6" borderId="1" xfId="0" applyNumberFormat="1" applyFont="1" applyFill="1" applyBorder="1" applyAlignment="1">
      <alignment horizontal="right" vertical="center" wrapText="1"/>
    </xf>
    <xf numFmtId="0" fontId="9" fillId="6" borderId="0" xfId="0" applyFont="1" applyFill="1" applyAlignment="1">
      <alignment vertical="center"/>
    </xf>
    <xf numFmtId="0" fontId="9" fillId="2" borderId="0" xfId="0" applyFont="1" applyFill="1" applyAlignment="1">
      <alignment vertical="center"/>
    </xf>
    <xf numFmtId="0" fontId="9" fillId="0" borderId="1" xfId="0" applyFont="1" applyFill="1" applyBorder="1" applyAlignment="1">
      <alignment horizontal="left" vertical="center" wrapText="1"/>
    </xf>
    <xf numFmtId="164" fontId="7" fillId="0" borderId="1" xfId="0" applyNumberFormat="1" applyFont="1" applyBorder="1" applyAlignment="1">
      <alignment horizontal="center" vertical="center"/>
    </xf>
    <xf numFmtId="0" fontId="8" fillId="2" borderId="0" xfId="0" applyFont="1" applyFill="1" applyAlignment="1">
      <alignment vertical="center"/>
    </xf>
    <xf numFmtId="164" fontId="8" fillId="0" borderId="1" xfId="0" applyNumberFormat="1" applyFont="1" applyBorder="1" applyAlignment="1">
      <alignment vertical="center"/>
    </xf>
    <xf numFmtId="0" fontId="14" fillId="0" borderId="0" xfId="0" applyFont="1" applyAlignment="1">
      <alignment vertical="center"/>
    </xf>
    <xf numFmtId="0" fontId="13" fillId="0" borderId="0" xfId="0" applyFont="1" applyAlignment="1">
      <alignment vertical="center" wrapText="1"/>
    </xf>
    <xf numFmtId="0" fontId="8" fillId="0" borderId="0" xfId="0" applyFont="1" applyAlignment="1">
      <alignment vertical="center" wrapText="1"/>
    </xf>
    <xf numFmtId="164" fontId="6" fillId="5" borderId="1" xfId="0" applyNumberFormat="1" applyFont="1" applyFill="1" applyBorder="1" applyAlignment="1">
      <alignment horizontal="right" vertical="center" wrapText="1"/>
    </xf>
    <xf numFmtId="0" fontId="8" fillId="5" borderId="1" xfId="0" applyFont="1" applyFill="1" applyBorder="1" applyAlignment="1">
      <alignment vertical="center" wrapText="1"/>
    </xf>
    <xf numFmtId="0" fontId="5" fillId="0" borderId="1" xfId="0" applyFont="1" applyBorder="1" applyAlignment="1">
      <alignment vertical="center"/>
    </xf>
    <xf numFmtId="165" fontId="5" fillId="0" borderId="1" xfId="0" applyNumberFormat="1" applyFont="1" applyBorder="1" applyAlignment="1">
      <alignment horizontal="center" vertical="center"/>
    </xf>
    <xf numFmtId="0" fontId="13" fillId="0" borderId="5" xfId="0" applyFont="1" applyBorder="1" applyAlignment="1">
      <alignment vertical="center" wrapText="1"/>
    </xf>
    <xf numFmtId="0" fontId="13" fillId="0" borderId="8" xfId="0" applyFont="1" applyBorder="1" applyAlignment="1">
      <alignment horizontal="left" vertical="center" wrapText="1"/>
    </xf>
    <xf numFmtId="0" fontId="13" fillId="0" borderId="8" xfId="0" applyNumberFormat="1" applyFont="1" applyBorder="1" applyAlignment="1">
      <alignment horizontal="left" vertical="center" wrapText="1"/>
    </xf>
    <xf numFmtId="0" fontId="13" fillId="0" borderId="5" xfId="0" applyFont="1" applyBorder="1" applyAlignment="1">
      <alignment horizontal="left" vertical="center" wrapText="1" shrinkToFit="1"/>
    </xf>
    <xf numFmtId="0" fontId="12" fillId="6" borderId="0" xfId="0" applyFont="1" applyFill="1"/>
    <xf numFmtId="165" fontId="5" fillId="0" borderId="1" xfId="0" applyNumberFormat="1" applyFont="1" applyBorder="1" applyAlignment="1">
      <alignment horizontal="center" vertical="center" wrapText="1"/>
    </xf>
    <xf numFmtId="165" fontId="5" fillId="0"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7" fillId="2" borderId="1" xfId="0" applyFont="1" applyFill="1" applyBorder="1" applyAlignment="1">
      <alignment vertical="top" wrapText="1"/>
    </xf>
    <xf numFmtId="0" fontId="10" fillId="2" borderId="1" xfId="0" applyFont="1" applyFill="1" applyBorder="1" applyAlignment="1">
      <alignment horizontal="center" vertical="top" wrapText="1"/>
    </xf>
    <xf numFmtId="164" fontId="10"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3" fillId="0" borderId="0" xfId="0" applyFont="1" applyFill="1" applyAlignment="1">
      <alignment vertical="center" wrapText="1"/>
    </xf>
    <xf numFmtId="164" fontId="6" fillId="5" borderId="5" xfId="0" applyNumberFormat="1" applyFont="1" applyFill="1" applyBorder="1" applyAlignment="1">
      <alignment horizontal="center" vertical="center" wrapText="1"/>
    </xf>
    <xf numFmtId="0" fontId="8" fillId="5" borderId="0" xfId="0" applyFont="1" applyFill="1" applyAlignment="1">
      <alignment vertical="center"/>
    </xf>
    <xf numFmtId="0" fontId="5" fillId="0" borderId="1" xfId="0" applyFont="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0" fontId="37" fillId="2" borderId="1" xfId="0" applyFont="1" applyFill="1" applyBorder="1" applyAlignment="1">
      <alignment wrapText="1"/>
    </xf>
    <xf numFmtId="0" fontId="37" fillId="2" borderId="0" xfId="0" applyFont="1" applyFill="1"/>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8" fillId="0" borderId="5" xfId="0" applyFont="1" applyBorder="1" applyAlignment="1">
      <alignment horizontal="center"/>
    </xf>
    <xf numFmtId="0" fontId="5" fillId="0" borderId="5" xfId="0" applyFont="1" applyBorder="1" applyAlignment="1">
      <alignment horizontal="center" vertical="center" wrapText="1" shrinkToFit="1"/>
    </xf>
    <xf numFmtId="0" fontId="13" fillId="0" borderId="5"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10" fillId="6" borderId="1" xfId="0" applyFont="1" applyFill="1" applyBorder="1" applyAlignment="1">
      <alignment vertical="top" wrapText="1"/>
    </xf>
    <xf numFmtId="0" fontId="15" fillId="6" borderId="5" xfId="0" applyFont="1" applyFill="1" applyBorder="1" applyAlignment="1">
      <alignment horizontal="left" vertical="center" wrapText="1"/>
    </xf>
    <xf numFmtId="164" fontId="10" fillId="6" borderId="1" xfId="0" applyNumberFormat="1" applyFont="1" applyFill="1" applyBorder="1" applyAlignment="1">
      <alignment horizontal="center" vertical="center"/>
    </xf>
    <xf numFmtId="0" fontId="8" fillId="6" borderId="0" xfId="0" applyFont="1" applyFill="1" applyAlignment="1">
      <alignment vertical="center"/>
    </xf>
    <xf numFmtId="0" fontId="8" fillId="2" borderId="5" xfId="0" applyFont="1" applyFill="1" applyBorder="1" applyAlignment="1">
      <alignment horizontal="left" vertical="center" wrapText="1"/>
    </xf>
    <xf numFmtId="164" fontId="8" fillId="2" borderId="5" xfId="0" applyNumberFormat="1" applyFont="1" applyFill="1" applyBorder="1" applyAlignment="1">
      <alignment horizontal="right" vertical="center" wrapText="1"/>
    </xf>
    <xf numFmtId="0" fontId="8" fillId="2" borderId="5" xfId="0"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164" fontId="10" fillId="0" borderId="1" xfId="0" applyNumberFormat="1" applyFont="1" applyBorder="1" applyAlignment="1">
      <alignment horizontal="right" vertical="center"/>
    </xf>
    <xf numFmtId="164" fontId="10" fillId="0" borderId="1" xfId="0" applyNumberFormat="1" applyFont="1" applyBorder="1" applyAlignment="1">
      <alignment horizontal="right" vertical="center" wrapText="1"/>
    </xf>
    <xf numFmtId="0" fontId="8" fillId="0" borderId="2" xfId="0" applyFont="1" applyFill="1" applyBorder="1" applyAlignment="1">
      <alignment vertical="center" wrapText="1"/>
    </xf>
    <xf numFmtId="0" fontId="8" fillId="2" borderId="2" xfId="0" applyFont="1" applyFill="1" applyBorder="1" applyAlignment="1">
      <alignment vertical="center" wrapText="1"/>
    </xf>
    <xf numFmtId="164" fontId="8" fillId="2" borderId="2" xfId="0" applyNumberFormat="1" applyFont="1" applyFill="1" applyBorder="1" applyAlignment="1">
      <alignment vertical="center" wrapText="1"/>
    </xf>
    <xf numFmtId="165" fontId="8" fillId="2" borderId="2" xfId="0" applyNumberFormat="1" applyFont="1" applyFill="1" applyBorder="1" applyAlignment="1">
      <alignment vertical="center" wrapText="1"/>
    </xf>
    <xf numFmtId="165" fontId="8" fillId="6" borderId="2" xfId="0" applyNumberFormat="1" applyFont="1" applyFill="1" applyBorder="1" applyAlignment="1">
      <alignment horizontal="right" vertical="center" wrapText="1"/>
    </xf>
    <xf numFmtId="0" fontId="15" fillId="0" borderId="5" xfId="0" applyFont="1" applyFill="1" applyBorder="1" applyAlignment="1">
      <alignment horizontal="left" vertical="center" wrapText="1"/>
    </xf>
    <xf numFmtId="0" fontId="10" fillId="0" borderId="1" xfId="0" applyNumberFormat="1" applyFont="1" applyFill="1" applyBorder="1" applyAlignment="1" applyProtection="1">
      <alignment vertical="center"/>
    </xf>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1" xfId="0" applyNumberFormat="1" applyFont="1" applyFill="1" applyBorder="1" applyAlignment="1" applyProtection="1">
      <alignment vertical="center"/>
    </xf>
    <xf numFmtId="164" fontId="10" fillId="2"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164" fontId="10" fillId="0" borderId="1" xfId="0" applyNumberFormat="1" applyFont="1" applyFill="1" applyBorder="1" applyAlignment="1" applyProtection="1">
      <alignment horizontal="center" vertical="center"/>
    </xf>
    <xf numFmtId="0" fontId="10" fillId="0" borderId="1" xfId="0" applyFont="1" applyBorder="1" applyAlignment="1">
      <alignment horizontal="center" vertical="top" wrapText="1"/>
    </xf>
    <xf numFmtId="0" fontId="10" fillId="0" borderId="1" xfId="0" applyFont="1" applyBorder="1" applyAlignment="1" applyProtection="1">
      <alignment horizontal="left" vertical="top" wrapText="1" indent="2"/>
      <protection locked="0"/>
    </xf>
    <xf numFmtId="41" fontId="5" fillId="0" borderId="1" xfId="0" applyNumberFormat="1" applyFont="1" applyBorder="1" applyAlignment="1">
      <alignment horizontal="center" vertical="center" wrapText="1" shrinkToFit="1"/>
    </xf>
    <xf numFmtId="49" fontId="5" fillId="0" borderId="1" xfId="0" applyNumberFormat="1" applyFont="1" applyBorder="1" applyAlignment="1">
      <alignment vertical="center" wrapText="1" shrinkToFit="1"/>
    </xf>
    <xf numFmtId="0" fontId="36" fillId="0" borderId="1" xfId="0" applyFont="1" applyFill="1" applyBorder="1" applyAlignment="1">
      <alignment vertical="center" wrapText="1"/>
    </xf>
    <xf numFmtId="0" fontId="13" fillId="2" borderId="1" xfId="0" applyFont="1" applyFill="1" applyBorder="1" applyAlignment="1">
      <alignment vertical="top" wrapText="1"/>
    </xf>
    <xf numFmtId="0" fontId="13" fillId="0" borderId="1" xfId="0" applyFont="1" applyFill="1" applyBorder="1" applyAlignment="1">
      <alignment vertical="top" wrapText="1"/>
    </xf>
    <xf numFmtId="0" fontId="8" fillId="0" borderId="1" xfId="0" applyFont="1" applyBorder="1" applyAlignment="1" applyProtection="1">
      <alignment horizontal="left" vertical="top" wrapText="1"/>
      <protection locked="0"/>
    </xf>
    <xf numFmtId="0" fontId="13" fillId="2" borderId="0" xfId="0" applyFont="1" applyFill="1" applyAlignment="1">
      <alignment vertical="center"/>
    </xf>
    <xf numFmtId="16" fontId="13" fillId="2" borderId="1" xfId="0" applyNumberFormat="1" applyFont="1" applyFill="1" applyBorder="1" applyAlignment="1">
      <alignment vertical="top" wrapText="1"/>
    </xf>
    <xf numFmtId="164" fontId="6"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Alignment="1">
      <alignment vertical="center"/>
    </xf>
    <xf numFmtId="0" fontId="8" fillId="0" borderId="1" xfId="0" applyFont="1" applyBorder="1" applyAlignment="1" applyProtection="1">
      <alignment horizontal="left" vertical="center" wrapText="1"/>
      <protection locked="0"/>
    </xf>
    <xf numFmtId="0" fontId="39" fillId="0" borderId="1" xfId="0" applyFont="1" applyBorder="1" applyAlignment="1">
      <alignment horizontal="center" vertical="center"/>
    </xf>
    <xf numFmtId="0" fontId="28" fillId="6" borderId="1" xfId="0" applyFont="1" applyFill="1" applyBorder="1" applyAlignment="1">
      <alignment vertical="center" wrapText="1"/>
    </xf>
    <xf numFmtId="164" fontId="28" fillId="0" borderId="1" xfId="0" applyNumberFormat="1"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center"/>
    </xf>
    <xf numFmtId="16" fontId="39" fillId="0" borderId="1" xfId="0" applyNumberFormat="1" applyFont="1" applyBorder="1" applyAlignment="1">
      <alignment vertical="top" wrapText="1"/>
    </xf>
    <xf numFmtId="0" fontId="39" fillId="6" borderId="1" xfId="0" applyFont="1" applyFill="1" applyBorder="1" applyAlignment="1">
      <alignment vertical="center" wrapText="1"/>
    </xf>
    <xf numFmtId="164" fontId="39" fillId="6" borderId="1" xfId="0" applyNumberFormat="1" applyFont="1" applyFill="1" applyBorder="1" applyAlignment="1">
      <alignment horizontal="center" vertical="center" wrapText="1"/>
    </xf>
    <xf numFmtId="164" fontId="39" fillId="0" borderId="1" xfId="0" applyNumberFormat="1" applyFont="1" applyBorder="1" applyAlignment="1">
      <alignment horizontal="center" vertical="center" wrapText="1"/>
    </xf>
    <xf numFmtId="0" fontId="41" fillId="0" borderId="0" xfId="0" applyFont="1" applyAlignment="1">
      <alignment vertical="center"/>
    </xf>
    <xf numFmtId="0" fontId="40" fillId="0" borderId="8" xfId="0" applyFont="1" applyBorder="1" applyAlignment="1">
      <alignment vertical="center" wrapText="1"/>
    </xf>
    <xf numFmtId="0" fontId="39" fillId="0" borderId="1" xfId="0" applyFont="1" applyBorder="1" applyAlignment="1">
      <alignment vertical="top" wrapText="1"/>
    </xf>
    <xf numFmtId="0" fontId="41" fillId="5" borderId="1" xfId="0" applyFont="1" applyFill="1" applyBorder="1" applyAlignment="1">
      <alignment horizontal="center" vertical="center"/>
    </xf>
    <xf numFmtId="0" fontId="42" fillId="5" borderId="1" xfId="0" applyFont="1" applyFill="1" applyBorder="1" applyAlignment="1">
      <alignment vertical="center" wrapText="1"/>
    </xf>
    <xf numFmtId="164" fontId="39" fillId="5" borderId="1" xfId="0" applyNumberFormat="1" applyFont="1" applyFill="1" applyBorder="1" applyAlignment="1">
      <alignment horizontal="center" vertical="center" wrapText="1"/>
    </xf>
    <xf numFmtId="0" fontId="40" fillId="5" borderId="5" xfId="0" applyFont="1" applyFill="1" applyBorder="1" applyAlignment="1">
      <alignment vertical="center" wrapText="1"/>
    </xf>
    <xf numFmtId="0" fontId="41" fillId="5" borderId="0" xfId="0" applyFont="1" applyFill="1" applyAlignment="1">
      <alignment vertical="center"/>
    </xf>
    <xf numFmtId="164" fontId="28" fillId="5" borderId="1" xfId="0" applyNumberFormat="1" applyFont="1" applyFill="1" applyBorder="1" applyAlignment="1">
      <alignment horizontal="center" vertical="center" wrapText="1"/>
    </xf>
    <xf numFmtId="0" fontId="40" fillId="5" borderId="8" xfId="0" applyFont="1" applyFill="1" applyBorder="1" applyAlignment="1">
      <alignment horizontal="left" vertical="center" wrapText="1"/>
    </xf>
    <xf numFmtId="0" fontId="42" fillId="6" borderId="1" xfId="0" applyFont="1" applyFill="1" applyBorder="1" applyAlignment="1">
      <alignment horizontal="center" vertical="center"/>
    </xf>
    <xf numFmtId="0" fontId="43" fillId="0" borderId="1" xfId="0" applyFont="1" applyBorder="1" applyAlignment="1">
      <alignment vertical="center" wrapText="1"/>
    </xf>
    <xf numFmtId="0" fontId="43" fillId="0" borderId="1" xfId="0" applyFont="1" applyBorder="1" applyAlignment="1">
      <alignment horizontal="center" vertical="center" wrapText="1"/>
    </xf>
    <xf numFmtId="165" fontId="43" fillId="0" borderId="1" xfId="0"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9" fontId="43" fillId="0" borderId="1" xfId="3" applyNumberFormat="1" applyFont="1" applyBorder="1" applyAlignment="1">
      <alignment horizontal="center" vertical="center" wrapText="1"/>
    </xf>
    <xf numFmtId="0" fontId="43" fillId="0" borderId="1" xfId="0" applyFont="1" applyBorder="1" applyAlignment="1">
      <alignment vertical="center" wrapText="1" shrinkToFit="1"/>
    </xf>
    <xf numFmtId="0" fontId="0" fillId="6" borderId="0" xfId="0" applyFont="1" applyFill="1"/>
    <xf numFmtId="0" fontId="42" fillId="7" borderId="1" xfId="0" applyFont="1" applyFill="1" applyBorder="1" applyAlignment="1">
      <alignment horizontal="center" vertical="center"/>
    </xf>
    <xf numFmtId="0" fontId="0" fillId="0" borderId="0" xfId="0" applyFont="1"/>
    <xf numFmtId="0" fontId="39" fillId="5" borderId="1" xfId="0" applyFont="1" applyFill="1" applyBorder="1" applyAlignment="1">
      <alignment horizontal="center" vertical="center"/>
    </xf>
    <xf numFmtId="164" fontId="39" fillId="5" borderId="1" xfId="0" applyNumberFormat="1" applyFont="1" applyFill="1" applyBorder="1" applyAlignment="1">
      <alignment horizontal="center" vertical="center"/>
    </xf>
    <xf numFmtId="164" fontId="39" fillId="5" borderId="1" xfId="0" applyNumberFormat="1" applyFont="1" applyFill="1" applyBorder="1" applyAlignment="1">
      <alignment vertical="center"/>
    </xf>
    <xf numFmtId="0" fontId="28" fillId="5" borderId="1" xfId="0" applyFont="1" applyFill="1" applyBorder="1" applyAlignment="1">
      <alignment vertical="center" wrapText="1"/>
    </xf>
    <xf numFmtId="0" fontId="39" fillId="5" borderId="0" xfId="0" applyFont="1" applyFill="1" applyAlignment="1">
      <alignment vertical="center"/>
    </xf>
    <xf numFmtId="16" fontId="28" fillId="2" borderId="1" xfId="0" applyNumberFormat="1" applyFont="1" applyFill="1" applyBorder="1" applyAlignment="1">
      <alignment vertical="top" wrapText="1"/>
    </xf>
    <xf numFmtId="0" fontId="43" fillId="2" borderId="1" xfId="0" applyFont="1" applyFill="1" applyBorder="1" applyAlignment="1">
      <alignment vertical="center" wrapText="1"/>
    </xf>
    <xf numFmtId="164" fontId="28" fillId="2" borderId="1" xfId="0" applyNumberFormat="1" applyFont="1" applyFill="1" applyBorder="1" applyAlignment="1">
      <alignment horizontal="center" vertical="center"/>
    </xf>
    <xf numFmtId="164" fontId="28" fillId="2" borderId="1" xfId="0" applyNumberFormat="1" applyFont="1" applyFill="1" applyBorder="1" applyAlignment="1">
      <alignment vertical="center"/>
    </xf>
    <xf numFmtId="164" fontId="28" fillId="2" borderId="1" xfId="0" applyNumberFormat="1" applyFont="1" applyFill="1" applyBorder="1" applyAlignment="1">
      <alignment horizontal="center" vertical="center" wrapText="1"/>
    </xf>
    <xf numFmtId="0" fontId="28" fillId="2" borderId="1" xfId="0" applyFont="1" applyFill="1" applyBorder="1" applyAlignment="1">
      <alignment vertical="center" wrapText="1"/>
    </xf>
    <xf numFmtId="0" fontId="28" fillId="2" borderId="0" xfId="0" applyFont="1" applyFill="1" applyAlignment="1">
      <alignment vertical="center"/>
    </xf>
    <xf numFmtId="0" fontId="28" fillId="2" borderId="1" xfId="0" applyFont="1" applyFill="1" applyBorder="1" applyAlignment="1">
      <alignment vertical="top" wrapText="1"/>
    </xf>
    <xf numFmtId="16" fontId="28" fillId="0" borderId="1" xfId="0" applyNumberFormat="1" applyFont="1" applyBorder="1" applyAlignment="1">
      <alignment horizontal="center" vertical="top" wrapText="1"/>
    </xf>
    <xf numFmtId="0" fontId="43" fillId="0" borderId="1" xfId="0" applyFont="1" applyFill="1" applyBorder="1" applyAlignment="1">
      <alignment vertical="center" wrapText="1"/>
    </xf>
    <xf numFmtId="164" fontId="28" fillId="0" borderId="1" xfId="0" applyNumberFormat="1" applyFont="1" applyBorder="1" applyAlignment="1">
      <alignment horizontal="center" vertical="center"/>
    </xf>
    <xf numFmtId="0" fontId="28" fillId="0" borderId="0" xfId="0" applyFont="1" applyAlignment="1">
      <alignment vertical="center"/>
    </xf>
    <xf numFmtId="16" fontId="28" fillId="0" borderId="1" xfId="0" applyNumberFormat="1" applyFont="1" applyBorder="1" applyAlignment="1">
      <alignment vertical="top" wrapText="1"/>
    </xf>
    <xf numFmtId="0" fontId="39" fillId="2" borderId="1" xfId="0" applyFont="1" applyFill="1" applyBorder="1" applyAlignment="1">
      <alignment vertical="top" wrapText="1"/>
    </xf>
    <xf numFmtId="164" fontId="39" fillId="2" borderId="1" xfId="0" applyNumberFormat="1" applyFont="1" applyFill="1" applyBorder="1" applyAlignment="1">
      <alignment horizontal="center" vertical="center"/>
    </xf>
    <xf numFmtId="164" fontId="39" fillId="2"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8" fillId="2" borderId="1" xfId="0" applyFont="1" applyFill="1" applyBorder="1" applyAlignment="1">
      <alignment horizontal="center" vertical="center"/>
    </xf>
    <xf numFmtId="0" fontId="28" fillId="0" borderId="1" xfId="0" applyFont="1" applyFill="1" applyBorder="1" applyAlignment="1">
      <alignment vertical="top" wrapText="1"/>
    </xf>
    <xf numFmtId="164" fontId="28" fillId="0" borderId="1" xfId="0" applyNumberFormat="1" applyFont="1" applyFill="1" applyBorder="1" applyAlignment="1">
      <alignment horizontal="center" vertical="center"/>
    </xf>
    <xf numFmtId="164" fontId="28" fillId="0" borderId="1" xfId="0" applyNumberFormat="1" applyFont="1" applyFill="1" applyBorder="1" applyAlignment="1">
      <alignment horizontal="center" vertical="center" wrapText="1"/>
    </xf>
    <xf numFmtId="0" fontId="28" fillId="0" borderId="0" xfId="0" applyFont="1" applyFill="1" applyAlignment="1">
      <alignment vertical="center"/>
    </xf>
    <xf numFmtId="0" fontId="28" fillId="2" borderId="1" xfId="0" applyFont="1" applyFill="1" applyBorder="1" applyAlignment="1">
      <alignment horizontal="center" vertical="top" wrapText="1"/>
    </xf>
    <xf numFmtId="0" fontId="28" fillId="0" borderId="1" xfId="0" applyFont="1" applyBorder="1" applyAlignment="1">
      <alignment horizontal="center" vertical="top" wrapText="1"/>
    </xf>
    <xf numFmtId="0" fontId="44" fillId="0" borderId="1" xfId="0" applyFont="1" applyFill="1" applyBorder="1" applyAlignment="1">
      <alignment vertical="center" wrapText="1"/>
    </xf>
    <xf numFmtId="164" fontId="39"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6" borderId="5" xfId="0" applyFont="1" applyFill="1" applyBorder="1" applyAlignment="1">
      <alignment horizontal="left" vertical="center" wrapText="1"/>
    </xf>
    <xf numFmtId="41" fontId="5" fillId="0" borderId="1" xfId="0" applyNumberFormat="1" applyFont="1" applyFill="1" applyBorder="1" applyAlignment="1">
      <alignment horizontal="center" vertical="center"/>
    </xf>
    <xf numFmtId="9" fontId="5" fillId="0" borderId="1" xfId="3"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16" fontId="10" fillId="2" borderId="1" xfId="0" applyNumberFormat="1" applyFont="1" applyFill="1" applyBorder="1" applyAlignment="1">
      <alignment horizontal="center" vertical="top"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Border="1" applyAlignment="1">
      <alignment wrapText="1"/>
    </xf>
    <xf numFmtId="0" fontId="5" fillId="0" borderId="1" xfId="0" applyFont="1" applyBorder="1" applyAlignment="1">
      <alignment horizontal="center" vertical="center" wrapText="1" shrinkToFit="1"/>
    </xf>
    <xf numFmtId="0" fontId="8" fillId="5" borderId="2" xfId="0" applyFont="1" applyFill="1" applyBorder="1" applyAlignment="1">
      <alignment vertical="center" wrapText="1"/>
    </xf>
    <xf numFmtId="0" fontId="8" fillId="0" borderId="0" xfId="0" applyFont="1"/>
    <xf numFmtId="0" fontId="10" fillId="5" borderId="1" xfId="0" applyFont="1" applyFill="1" applyBorder="1" applyAlignment="1">
      <alignment horizontal="center" vertical="center"/>
    </xf>
    <xf numFmtId="164" fontId="10" fillId="2" borderId="1" xfId="0" applyNumberFormat="1" applyFont="1" applyFill="1" applyBorder="1" applyAlignment="1">
      <alignment vertical="center" wrapText="1"/>
    </xf>
    <xf numFmtId="164" fontId="10" fillId="0"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64" fontId="5" fillId="2" borderId="1"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0" fontId="5" fillId="5"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xf>
    <xf numFmtId="0" fontId="5" fillId="0" borderId="5" xfId="0" applyFont="1" applyBorder="1" applyAlignment="1">
      <alignment horizontal="left" vertical="center" wrapText="1"/>
    </xf>
    <xf numFmtId="41" fontId="5" fillId="0" borderId="1" xfId="0" applyNumberFormat="1" applyFont="1" applyBorder="1" applyAlignment="1">
      <alignment horizontal="left" vertical="center"/>
    </xf>
    <xf numFmtId="37"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shrinkToFit="1"/>
    </xf>
    <xf numFmtId="10" fontId="5" fillId="0" borderId="1" xfId="0" applyNumberFormat="1" applyFont="1" applyBorder="1" applyAlignment="1">
      <alignment horizontal="center" vertical="center"/>
    </xf>
    <xf numFmtId="165" fontId="5" fillId="0" borderId="1" xfId="3" applyNumberFormat="1" applyFont="1" applyBorder="1" applyAlignment="1">
      <alignment horizontal="center" vertical="center"/>
    </xf>
    <xf numFmtId="9" fontId="5" fillId="0" borderId="1" xfId="0" applyNumberFormat="1" applyFont="1" applyBorder="1" applyAlignment="1">
      <alignment horizontal="center" vertical="center"/>
    </xf>
    <xf numFmtId="1" fontId="5" fillId="0" borderId="1" xfId="3" applyNumberFormat="1" applyFont="1" applyBorder="1" applyAlignment="1">
      <alignment horizontal="center" vertical="center"/>
    </xf>
    <xf numFmtId="168"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4" xfId="0" applyFont="1" applyBorder="1" applyAlignment="1">
      <alignmen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0" xfId="0" applyFont="1" applyAlignment="1">
      <alignment horizontal="left" vertical="center"/>
    </xf>
    <xf numFmtId="0" fontId="11" fillId="0" borderId="0" xfId="0" applyFont="1" applyAlignment="1">
      <alignment horizontal="center" vertical="center"/>
    </xf>
    <xf numFmtId="0" fontId="5" fillId="0" borderId="3" xfId="0" applyFont="1" applyBorder="1" applyAlignment="1">
      <alignment horizontal="center" vertical="center" wrapText="1"/>
    </xf>
    <xf numFmtId="0" fontId="12" fillId="0" borderId="1" xfId="0" applyFont="1" applyBorder="1"/>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6" fillId="7" borderId="9"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1" xfId="0" applyFont="1" applyBorder="1" applyAlignment="1">
      <alignment horizontal="center"/>
    </xf>
    <xf numFmtId="0" fontId="5" fillId="0" borderId="14"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42" fillId="7" borderId="9" xfId="0" applyFont="1" applyFill="1" applyBorder="1" applyAlignment="1">
      <alignment horizontal="left" vertical="center" wrapText="1"/>
    </xf>
    <xf numFmtId="0" fontId="42" fillId="7" borderId="10" xfId="0" applyFont="1" applyFill="1" applyBorder="1" applyAlignment="1">
      <alignment horizontal="left" vertical="center" wrapText="1"/>
    </xf>
    <xf numFmtId="0" fontId="42" fillId="7" borderId="5" xfId="0" applyFont="1" applyFill="1" applyBorder="1" applyAlignment="1">
      <alignment horizontal="left" vertical="center" wrapText="1"/>
    </xf>
    <xf numFmtId="0" fontId="43" fillId="0" borderId="6" xfId="0" applyFont="1" applyBorder="1" applyAlignment="1">
      <alignment horizontal="center"/>
    </xf>
    <xf numFmtId="0" fontId="43" fillId="0" borderId="13" xfId="0" applyFont="1" applyBorder="1" applyAlignment="1">
      <alignment horizontal="center"/>
    </xf>
    <xf numFmtId="0" fontId="43" fillId="0" borderId="5" xfId="0" applyFont="1" applyBorder="1" applyAlignment="1">
      <alignment horizontal="center"/>
    </xf>
    <xf numFmtId="0" fontId="15" fillId="0" borderId="0" xfId="0" applyFont="1" applyAlignment="1">
      <alignment horizontal="center" vertical="center"/>
    </xf>
    <xf numFmtId="0" fontId="15" fillId="0" borderId="0" xfId="0" applyFont="1" applyAlignment="1">
      <alignment horizontal="center" vertical="center" wrapTex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3" fillId="0" borderId="0" xfId="0" applyFont="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5" xfId="0" applyFont="1" applyBorder="1" applyAlignment="1">
      <alignment horizontal="center"/>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6" fillId="8" borderId="9" xfId="0" applyFont="1" applyFill="1" applyBorder="1" applyAlignment="1">
      <alignment horizontal="left" vertical="center" wrapText="1"/>
    </xf>
    <xf numFmtId="0" fontId="36" fillId="8" borderId="10" xfId="0" applyFont="1" applyFill="1" applyBorder="1" applyAlignment="1">
      <alignment horizontal="left" vertical="center" wrapText="1"/>
    </xf>
    <xf numFmtId="0" fontId="36" fillId="8" borderId="5" xfId="0" applyFont="1" applyFill="1" applyBorder="1" applyAlignment="1">
      <alignment horizontal="left" vertical="center" wrapTex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5" xfId="0" applyFont="1" applyBorder="1" applyAlignment="1">
      <alignment horizontal="center" vertical="center" wrapText="1" shrinkToFit="1"/>
    </xf>
    <xf numFmtId="170" fontId="6" fillId="5" borderId="1" xfId="0" applyNumberFormat="1" applyFont="1" applyFill="1" applyBorder="1" applyAlignment="1">
      <alignment horizontal="center" vertical="center" wrapText="1"/>
    </xf>
  </cellXfs>
  <cellStyles count="10">
    <cellStyle name="Обычный" xfId="0" builtinId="0"/>
    <cellStyle name="Обычный 2" xfId="2"/>
    <cellStyle name="Обычный 2 2" xfId="6"/>
    <cellStyle name="Обычный 2 2 2" xfId="7"/>
    <cellStyle name="Обычный 2 3" xfId="1"/>
    <cellStyle name="Обычный 2 4" xfId="5"/>
    <cellStyle name="Обычный 3" xfId="4"/>
    <cellStyle name="Обычный 3 2" xfId="8"/>
    <cellStyle name="Процентный" xfId="3" builtinId="5"/>
    <cellStyle name="Финансовый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consultantplus://offline/ref=D79F21A63A1E1D7C968EE246A7E712F39C5456DE2F3506B9B9473F3AE9BECEBA7DEF928DA1743633598D8A59C9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299"/>
  <sheetViews>
    <sheetView tabSelected="1" view="pageBreakPreview" zoomScale="90" zoomScaleNormal="100" zoomScaleSheetLayoutView="90" workbookViewId="0">
      <pane xSplit="2" ySplit="7" topLeftCell="C8" activePane="bottomRight" state="frozen"/>
      <selection pane="topRight" activeCell="C1" sqref="C1"/>
      <selection pane="bottomLeft" activeCell="A8" sqref="A8"/>
      <selection pane="bottomRight" activeCell="Q24" sqref="Q24"/>
    </sheetView>
  </sheetViews>
  <sheetFormatPr defaultRowHeight="15" outlineLevelRow="3" outlineLevelCol="1" x14ac:dyDescent="0.25"/>
  <cols>
    <col min="1" max="1" width="4.7109375" style="2" customWidth="1"/>
    <col min="2" max="2" width="39.7109375" style="1" customWidth="1"/>
    <col min="3" max="3" width="15.28515625" style="1" customWidth="1"/>
    <col min="4" max="4" width="13.85546875" style="1" customWidth="1" outlineLevel="1"/>
    <col min="5" max="5" width="13.7109375" style="1" customWidth="1" outlineLevel="1"/>
    <col min="6" max="6" width="12.5703125" style="1" customWidth="1" outlineLevel="1"/>
    <col min="7" max="7" width="11.7109375" style="1" hidden="1" customWidth="1"/>
    <col min="8" max="8" width="15.5703125" style="1" customWidth="1"/>
    <col min="9" max="9" width="15.42578125" style="1" customWidth="1" outlineLevel="1"/>
    <col min="10" max="10" width="14.28515625" style="1" customWidth="1" outlineLevel="1"/>
    <col min="11" max="11" width="15.7109375" style="1" customWidth="1" outlineLevel="1"/>
    <col min="12" max="12" width="11" style="1" hidden="1" customWidth="1"/>
    <col min="13" max="13" width="10.85546875" style="2" bestFit="1" customWidth="1"/>
    <col min="14" max="14" width="13.5703125" style="2" customWidth="1"/>
    <col min="15" max="15" width="10.85546875" style="2" bestFit="1" customWidth="1"/>
    <col min="16" max="16" width="12.140625" style="2" customWidth="1"/>
    <col min="17" max="17" width="8.5703125" style="2" customWidth="1"/>
    <col min="18" max="18" width="13.5703125" style="2" customWidth="1"/>
    <col min="19" max="19" width="8.7109375" style="2" customWidth="1"/>
    <col min="20" max="20" width="13.140625" style="2" customWidth="1"/>
    <col min="21" max="21" width="60.85546875" style="5" customWidth="1"/>
    <col min="22" max="16384" width="9.140625" style="1"/>
  </cols>
  <sheetData>
    <row r="1" spans="1:21" s="16" customFormat="1" ht="18.75" x14ac:dyDescent="0.25">
      <c r="A1" s="419" t="s">
        <v>200</v>
      </c>
      <c r="B1" s="419"/>
      <c r="C1" s="419"/>
      <c r="D1" s="419"/>
      <c r="E1" s="419"/>
      <c r="F1" s="419"/>
      <c r="G1" s="419"/>
      <c r="H1" s="419"/>
      <c r="I1" s="419"/>
      <c r="J1" s="419"/>
      <c r="K1" s="419"/>
      <c r="L1" s="419"/>
      <c r="M1" s="419"/>
      <c r="N1" s="419"/>
      <c r="O1" s="419"/>
      <c r="P1" s="419"/>
      <c r="Q1" s="419"/>
      <c r="R1" s="419"/>
      <c r="S1" s="419"/>
      <c r="T1" s="419"/>
      <c r="U1" s="419"/>
    </row>
    <row r="2" spans="1:21" s="16" customFormat="1" ht="18.75" x14ac:dyDescent="0.25">
      <c r="A2" s="419" t="s">
        <v>908</v>
      </c>
      <c r="B2" s="419"/>
      <c r="C2" s="419"/>
      <c r="D2" s="419"/>
      <c r="E2" s="419"/>
      <c r="F2" s="419"/>
      <c r="G2" s="419"/>
      <c r="H2" s="419"/>
      <c r="I2" s="419"/>
      <c r="J2" s="419"/>
      <c r="K2" s="419"/>
      <c r="L2" s="419"/>
      <c r="M2" s="419"/>
      <c r="N2" s="419"/>
      <c r="O2" s="419"/>
      <c r="P2" s="419"/>
      <c r="Q2" s="419"/>
      <c r="R2" s="419"/>
      <c r="S2" s="419"/>
      <c r="T2" s="419"/>
      <c r="U2" s="419"/>
    </row>
    <row r="3" spans="1:21" s="16" customFormat="1" x14ac:dyDescent="0.25">
      <c r="A3" s="15"/>
      <c r="M3" s="15"/>
      <c r="N3" s="15"/>
      <c r="O3" s="38"/>
      <c r="P3" s="38"/>
      <c r="Q3" s="38"/>
      <c r="R3" s="38"/>
      <c r="S3" s="38"/>
      <c r="T3" s="38"/>
      <c r="U3" s="148"/>
    </row>
    <row r="4" spans="1:21" s="16" customFormat="1" ht="42.75" customHeight="1" x14ac:dyDescent="0.25">
      <c r="A4" s="399" t="s">
        <v>0</v>
      </c>
      <c r="B4" s="397" t="s">
        <v>59</v>
      </c>
      <c r="C4" s="399" t="s">
        <v>990</v>
      </c>
      <c r="D4" s="399"/>
      <c r="E4" s="399"/>
      <c r="F4" s="399"/>
      <c r="G4" s="399" t="s">
        <v>43</v>
      </c>
      <c r="H4" s="399" t="s">
        <v>916</v>
      </c>
      <c r="I4" s="399"/>
      <c r="J4" s="399"/>
      <c r="K4" s="399"/>
      <c r="L4" s="399" t="s">
        <v>43</v>
      </c>
      <c r="M4" s="394" t="s">
        <v>321</v>
      </c>
      <c r="N4" s="395"/>
      <c r="O4" s="395"/>
      <c r="P4" s="395"/>
      <c r="Q4" s="395"/>
      <c r="R4" s="395"/>
      <c r="S4" s="395"/>
      <c r="T4" s="396"/>
      <c r="U4" s="399" t="s">
        <v>190</v>
      </c>
    </row>
    <row r="5" spans="1:21" s="16" customFormat="1" x14ac:dyDescent="0.25">
      <c r="A5" s="399"/>
      <c r="B5" s="420"/>
      <c r="C5" s="399" t="s">
        <v>1</v>
      </c>
      <c r="D5" s="399" t="s">
        <v>2</v>
      </c>
      <c r="E5" s="399"/>
      <c r="F5" s="399"/>
      <c r="G5" s="399"/>
      <c r="H5" s="399" t="s">
        <v>1</v>
      </c>
      <c r="I5" s="399" t="s">
        <v>2</v>
      </c>
      <c r="J5" s="399"/>
      <c r="K5" s="399"/>
      <c r="L5" s="399"/>
      <c r="M5" s="400" t="s">
        <v>1</v>
      </c>
      <c r="N5" s="401"/>
      <c r="O5" s="394" t="s">
        <v>2</v>
      </c>
      <c r="P5" s="395"/>
      <c r="Q5" s="395"/>
      <c r="R5" s="395"/>
      <c r="S5" s="395"/>
      <c r="T5" s="396"/>
      <c r="U5" s="421"/>
    </row>
    <row r="6" spans="1:21" s="16" customFormat="1" ht="28.5" customHeight="1" x14ac:dyDescent="0.25">
      <c r="A6" s="399"/>
      <c r="B6" s="420"/>
      <c r="C6" s="399"/>
      <c r="D6" s="397" t="s">
        <v>15</v>
      </c>
      <c r="E6" s="397" t="s">
        <v>16</v>
      </c>
      <c r="F6" s="397" t="s">
        <v>193</v>
      </c>
      <c r="G6" s="399"/>
      <c r="H6" s="399"/>
      <c r="I6" s="397" t="s">
        <v>15</v>
      </c>
      <c r="J6" s="397" t="s">
        <v>16</v>
      </c>
      <c r="K6" s="397" t="s">
        <v>193</v>
      </c>
      <c r="L6" s="399"/>
      <c r="M6" s="402"/>
      <c r="N6" s="403"/>
      <c r="O6" s="394" t="s">
        <v>15</v>
      </c>
      <c r="P6" s="395"/>
      <c r="Q6" s="394" t="s">
        <v>16</v>
      </c>
      <c r="R6" s="395"/>
      <c r="S6" s="394" t="s">
        <v>193</v>
      </c>
      <c r="T6" s="396"/>
      <c r="U6" s="421"/>
    </row>
    <row r="7" spans="1:21" s="16" customFormat="1" x14ac:dyDescent="0.25">
      <c r="A7" s="399"/>
      <c r="B7" s="398"/>
      <c r="C7" s="399"/>
      <c r="D7" s="398"/>
      <c r="E7" s="398"/>
      <c r="F7" s="398"/>
      <c r="G7" s="399"/>
      <c r="H7" s="399"/>
      <c r="I7" s="398"/>
      <c r="J7" s="398"/>
      <c r="K7" s="398"/>
      <c r="L7" s="399"/>
      <c r="M7" s="39" t="s">
        <v>320</v>
      </c>
      <c r="N7" s="39" t="s">
        <v>310</v>
      </c>
      <c r="O7" s="39" t="s">
        <v>320</v>
      </c>
      <c r="P7" s="39" t="s">
        <v>310</v>
      </c>
      <c r="Q7" s="39" t="s">
        <v>320</v>
      </c>
      <c r="R7" s="39" t="s">
        <v>310</v>
      </c>
      <c r="S7" s="39" t="s">
        <v>320</v>
      </c>
      <c r="T7" s="39" t="s">
        <v>310</v>
      </c>
      <c r="U7" s="421"/>
    </row>
    <row r="8" spans="1:21" s="29" customFormat="1" ht="34.5" customHeight="1" x14ac:dyDescent="0.25">
      <c r="A8" s="59"/>
      <c r="B8" s="60" t="s">
        <v>20</v>
      </c>
      <c r="C8" s="61">
        <f>SUM(D8:F8)</f>
        <v>3769095.2110000001</v>
      </c>
      <c r="D8" s="61">
        <f t="shared" ref="D8:L8" si="0">D9+D24+D52+D64+D68+D124+D161+D167+D183+D184+D190+D206+D229+D237+D248+D260+D265+D268+D279+D286</f>
        <v>1328647.9110000001</v>
      </c>
      <c r="E8" s="61">
        <f t="shared" si="0"/>
        <v>2330345</v>
      </c>
      <c r="F8" s="61">
        <f t="shared" si="0"/>
        <v>110102.29999999999</v>
      </c>
      <c r="G8" s="61" t="e">
        <f t="shared" si="0"/>
        <v>#REF!</v>
      </c>
      <c r="H8" s="61">
        <f t="shared" si="0"/>
        <v>3471665.02</v>
      </c>
      <c r="I8" s="61">
        <f t="shared" si="0"/>
        <v>1239248.82</v>
      </c>
      <c r="J8" s="61">
        <f t="shared" si="0"/>
        <v>2162503.8000000003</v>
      </c>
      <c r="K8" s="61">
        <f t="shared" si="0"/>
        <v>69912.399999999994</v>
      </c>
      <c r="L8" s="61" t="e">
        <f t="shared" si="0"/>
        <v>#REF!</v>
      </c>
      <c r="M8" s="61">
        <f>IFERROR(H8/C8*100,"-")</f>
        <v>92.108711126958042</v>
      </c>
      <c r="N8" s="61">
        <f>C8-H8</f>
        <v>297430.19100000011</v>
      </c>
      <c r="O8" s="61">
        <f>IFERROR(I8/D8*100,"-")</f>
        <v>93.271423508074889</v>
      </c>
      <c r="P8" s="61">
        <f>D8-I8</f>
        <v>89399.091000000015</v>
      </c>
      <c r="Q8" s="61">
        <f>IFERROR(J8/E8*100,"-")</f>
        <v>92.797581473987762</v>
      </c>
      <c r="R8" s="61">
        <f>E8-J8</f>
        <v>167841.19999999972</v>
      </c>
      <c r="S8" s="61">
        <f>IFERROR(K8/F8*100,"-")</f>
        <v>63.497674435502262</v>
      </c>
      <c r="T8" s="61">
        <f>F8-K8</f>
        <v>40189.899999999994</v>
      </c>
      <c r="U8" s="149"/>
    </row>
    <row r="9" spans="1:21" s="9" customFormat="1" ht="40.5" collapsed="1" x14ac:dyDescent="0.25">
      <c r="A9" s="379">
        <v>1</v>
      </c>
      <c r="B9" s="6" t="s">
        <v>17</v>
      </c>
      <c r="C9" s="7">
        <f t="shared" ref="C9:C68" si="1">SUM(D9:F9)</f>
        <v>9794.7999999999993</v>
      </c>
      <c r="D9" s="8">
        <f>SUM(D10:D23)</f>
        <v>5088</v>
      </c>
      <c r="E9" s="8">
        <f>SUM(E10:E23)</f>
        <v>4706.8</v>
      </c>
      <c r="F9" s="8">
        <f>SUM(F10:F23)</f>
        <v>0</v>
      </c>
      <c r="G9" s="8">
        <f>SUM(G10:G23)</f>
        <v>0</v>
      </c>
      <c r="H9" s="7">
        <f>SUM(I9:K9)</f>
        <v>9403.6</v>
      </c>
      <c r="I9" s="8">
        <f>SUM(I10:I23)</f>
        <v>5025.7</v>
      </c>
      <c r="J9" s="8">
        <f>SUM(J10:J23)</f>
        <v>4377.9000000000005</v>
      </c>
      <c r="K9" s="8">
        <f>SUM(K10:K23)</f>
        <v>0</v>
      </c>
      <c r="L9" s="8">
        <f>SUM(L10:L23)</f>
        <v>0</v>
      </c>
      <c r="M9" s="104">
        <f t="shared" ref="M9:M68" si="2">IFERROR(H9/C9*100,"-")</f>
        <v>96.006044023359351</v>
      </c>
      <c r="N9" s="104">
        <f t="shared" ref="N9:N71" si="3">C9-H9</f>
        <v>391.19999999999891</v>
      </c>
      <c r="O9" s="104">
        <f t="shared" ref="O9:O68" si="4">IFERROR(I9/D9*100,"-")</f>
        <v>98.775550314465406</v>
      </c>
      <c r="P9" s="104">
        <f t="shared" ref="P9:P71" si="5">D9-I9</f>
        <v>62.300000000000182</v>
      </c>
      <c r="Q9" s="104">
        <f t="shared" ref="Q9:Q68" si="6">IFERROR(J9/E9*100,"-")</f>
        <v>93.012237613665334</v>
      </c>
      <c r="R9" s="104">
        <f t="shared" ref="R9:R71" si="7">E9-J9</f>
        <v>328.89999999999964</v>
      </c>
      <c r="S9" s="104" t="str">
        <f t="shared" ref="S9:S68" si="8">IFERROR(K9/F9*100,"-")</f>
        <v>-</v>
      </c>
      <c r="T9" s="104">
        <f t="shared" ref="T9:T71" si="9">F9-K9</f>
        <v>0</v>
      </c>
      <c r="U9" s="184"/>
    </row>
    <row r="10" spans="1:21" s="16" customFormat="1" ht="95.25" hidden="1" customHeight="1" outlineLevel="1" x14ac:dyDescent="0.25">
      <c r="A10" s="70"/>
      <c r="B10" s="49" t="s">
        <v>3</v>
      </c>
      <c r="C10" s="20">
        <f t="shared" si="1"/>
        <v>50</v>
      </c>
      <c r="D10" s="26">
        <v>20</v>
      </c>
      <c r="E10" s="26">
        <v>30</v>
      </c>
      <c r="F10" s="26">
        <v>0</v>
      </c>
      <c r="G10" s="26">
        <v>0</v>
      </c>
      <c r="H10" s="20">
        <f t="shared" ref="H10:H68" si="10">SUM(I10:K10)</f>
        <v>50</v>
      </c>
      <c r="I10" s="26">
        <v>20</v>
      </c>
      <c r="J10" s="26">
        <v>30</v>
      </c>
      <c r="K10" s="26">
        <v>0</v>
      </c>
      <c r="L10" s="26">
        <v>0</v>
      </c>
      <c r="M10" s="26">
        <f t="shared" si="2"/>
        <v>100</v>
      </c>
      <c r="N10" s="26">
        <f t="shared" si="3"/>
        <v>0</v>
      </c>
      <c r="O10" s="26">
        <f t="shared" si="4"/>
        <v>100</v>
      </c>
      <c r="P10" s="26">
        <f t="shared" si="5"/>
        <v>0</v>
      </c>
      <c r="Q10" s="26">
        <f t="shared" si="6"/>
        <v>100</v>
      </c>
      <c r="R10" s="26">
        <f t="shared" si="7"/>
        <v>0</v>
      </c>
      <c r="S10" s="26" t="str">
        <f>IFERROR(K10/F10*100,"-")</f>
        <v>-</v>
      </c>
      <c r="T10" s="26">
        <f t="shared" si="9"/>
        <v>0</v>
      </c>
      <c r="U10" s="45" t="s">
        <v>1002</v>
      </c>
    </row>
    <row r="11" spans="1:21" s="16" customFormat="1" ht="131.25" hidden="1" customHeight="1" outlineLevel="1" x14ac:dyDescent="0.25">
      <c r="A11" s="70"/>
      <c r="B11" s="49" t="s">
        <v>4</v>
      </c>
      <c r="C11" s="20">
        <f t="shared" si="1"/>
        <v>189</v>
      </c>
      <c r="D11" s="26">
        <v>30</v>
      </c>
      <c r="E11" s="26">
        <v>159</v>
      </c>
      <c r="F11" s="26">
        <v>0</v>
      </c>
      <c r="G11" s="26">
        <v>0</v>
      </c>
      <c r="H11" s="20">
        <f t="shared" si="10"/>
        <v>189</v>
      </c>
      <c r="I11" s="26">
        <v>30</v>
      </c>
      <c r="J11" s="26">
        <v>159</v>
      </c>
      <c r="K11" s="26">
        <v>0</v>
      </c>
      <c r="L11" s="26">
        <v>0</v>
      </c>
      <c r="M11" s="26">
        <f t="shared" si="2"/>
        <v>100</v>
      </c>
      <c r="N11" s="26">
        <f t="shared" si="3"/>
        <v>0</v>
      </c>
      <c r="O11" s="26">
        <f t="shared" si="4"/>
        <v>100</v>
      </c>
      <c r="P11" s="26">
        <f t="shared" si="5"/>
        <v>0</v>
      </c>
      <c r="Q11" s="26">
        <f t="shared" si="6"/>
        <v>100</v>
      </c>
      <c r="R11" s="26">
        <f t="shared" si="7"/>
        <v>0</v>
      </c>
      <c r="S11" s="26" t="str">
        <f t="shared" si="8"/>
        <v>-</v>
      </c>
      <c r="T11" s="26">
        <f t="shared" si="9"/>
        <v>0</v>
      </c>
      <c r="U11" s="180" t="s">
        <v>986</v>
      </c>
    </row>
    <row r="12" spans="1:21" s="16" customFormat="1" ht="83.25" hidden="1" customHeight="1" outlineLevel="1" x14ac:dyDescent="0.25">
      <c r="A12" s="70"/>
      <c r="B12" s="49" t="s">
        <v>18</v>
      </c>
      <c r="C12" s="20">
        <f t="shared" si="1"/>
        <v>200</v>
      </c>
      <c r="D12" s="26">
        <v>80</v>
      </c>
      <c r="E12" s="26">
        <v>120</v>
      </c>
      <c r="F12" s="26">
        <v>0</v>
      </c>
      <c r="G12" s="26">
        <v>0</v>
      </c>
      <c r="H12" s="20">
        <f t="shared" si="10"/>
        <v>200</v>
      </c>
      <c r="I12" s="26">
        <v>80</v>
      </c>
      <c r="J12" s="26">
        <v>120</v>
      </c>
      <c r="K12" s="26">
        <v>0</v>
      </c>
      <c r="L12" s="26">
        <v>0</v>
      </c>
      <c r="M12" s="26">
        <f t="shared" si="2"/>
        <v>100</v>
      </c>
      <c r="N12" s="26">
        <f t="shared" si="3"/>
        <v>0</v>
      </c>
      <c r="O12" s="26">
        <f t="shared" si="4"/>
        <v>100</v>
      </c>
      <c r="P12" s="26">
        <f t="shared" si="5"/>
        <v>0</v>
      </c>
      <c r="Q12" s="26">
        <f t="shared" si="6"/>
        <v>100</v>
      </c>
      <c r="R12" s="26">
        <f t="shared" si="7"/>
        <v>0</v>
      </c>
      <c r="S12" s="26" t="str">
        <f t="shared" si="8"/>
        <v>-</v>
      </c>
      <c r="T12" s="26">
        <f t="shared" si="9"/>
        <v>0</v>
      </c>
      <c r="U12" s="45" t="s">
        <v>987</v>
      </c>
    </row>
    <row r="13" spans="1:21" s="16" customFormat="1" ht="54.75" hidden="1" customHeight="1" outlineLevel="1" x14ac:dyDescent="0.25">
      <c r="A13" s="70"/>
      <c r="B13" s="49" t="s">
        <v>19</v>
      </c>
      <c r="C13" s="20">
        <f t="shared" si="1"/>
        <v>250.3</v>
      </c>
      <c r="D13" s="26">
        <v>100</v>
      </c>
      <c r="E13" s="26">
        <v>150.30000000000001</v>
      </c>
      <c r="F13" s="26">
        <v>0</v>
      </c>
      <c r="G13" s="26">
        <v>0</v>
      </c>
      <c r="H13" s="20">
        <f t="shared" si="10"/>
        <v>250.3</v>
      </c>
      <c r="I13" s="26">
        <v>100</v>
      </c>
      <c r="J13" s="26">
        <v>150.30000000000001</v>
      </c>
      <c r="K13" s="26">
        <v>0</v>
      </c>
      <c r="L13" s="26">
        <v>0</v>
      </c>
      <c r="M13" s="26">
        <f t="shared" si="2"/>
        <v>100</v>
      </c>
      <c r="N13" s="26">
        <f t="shared" si="3"/>
        <v>0</v>
      </c>
      <c r="O13" s="26">
        <f t="shared" si="4"/>
        <v>100</v>
      </c>
      <c r="P13" s="26">
        <f t="shared" si="5"/>
        <v>0</v>
      </c>
      <c r="Q13" s="26">
        <f t="shared" si="6"/>
        <v>100</v>
      </c>
      <c r="R13" s="26">
        <f t="shared" si="7"/>
        <v>0</v>
      </c>
      <c r="S13" s="26" t="str">
        <f t="shared" si="8"/>
        <v>-</v>
      </c>
      <c r="T13" s="26">
        <f t="shared" si="9"/>
        <v>0</v>
      </c>
      <c r="U13" s="45" t="s">
        <v>988</v>
      </c>
    </row>
    <row r="14" spans="1:21" s="16" customFormat="1" ht="25.5" hidden="1" outlineLevel="1" x14ac:dyDescent="0.25">
      <c r="A14" s="70"/>
      <c r="B14" s="49" t="s">
        <v>5</v>
      </c>
      <c r="C14" s="20">
        <f t="shared" si="1"/>
        <v>220</v>
      </c>
      <c r="D14" s="26">
        <v>70</v>
      </c>
      <c r="E14" s="26">
        <v>150</v>
      </c>
      <c r="F14" s="26">
        <v>0</v>
      </c>
      <c r="G14" s="26">
        <v>0</v>
      </c>
      <c r="H14" s="20">
        <f t="shared" si="10"/>
        <v>220</v>
      </c>
      <c r="I14" s="26">
        <v>70</v>
      </c>
      <c r="J14" s="26">
        <v>150</v>
      </c>
      <c r="K14" s="26">
        <v>0</v>
      </c>
      <c r="L14" s="26">
        <v>0</v>
      </c>
      <c r="M14" s="26">
        <f t="shared" si="2"/>
        <v>100</v>
      </c>
      <c r="N14" s="26">
        <f t="shared" si="3"/>
        <v>0</v>
      </c>
      <c r="O14" s="26">
        <f t="shared" si="4"/>
        <v>100</v>
      </c>
      <c r="P14" s="26">
        <f t="shared" si="5"/>
        <v>0</v>
      </c>
      <c r="Q14" s="26">
        <f t="shared" si="6"/>
        <v>100</v>
      </c>
      <c r="R14" s="26">
        <f t="shared" si="7"/>
        <v>0</v>
      </c>
      <c r="S14" s="26" t="str">
        <f t="shared" si="8"/>
        <v>-</v>
      </c>
      <c r="T14" s="26">
        <f t="shared" si="9"/>
        <v>0</v>
      </c>
      <c r="U14" s="45" t="s">
        <v>989</v>
      </c>
    </row>
    <row r="15" spans="1:21" s="16" customFormat="1" ht="127.5" hidden="1" outlineLevel="1" x14ac:dyDescent="0.25">
      <c r="A15" s="70"/>
      <c r="B15" s="49" t="s">
        <v>6</v>
      </c>
      <c r="C15" s="20">
        <f t="shared" si="1"/>
        <v>377.1</v>
      </c>
      <c r="D15" s="26">
        <v>60</v>
      </c>
      <c r="E15" s="26">
        <v>317.10000000000002</v>
      </c>
      <c r="F15" s="26">
        <v>0</v>
      </c>
      <c r="G15" s="26">
        <v>0</v>
      </c>
      <c r="H15" s="20">
        <f t="shared" si="10"/>
        <v>323.60000000000002</v>
      </c>
      <c r="I15" s="26">
        <v>60</v>
      </c>
      <c r="J15" s="26">
        <v>263.60000000000002</v>
      </c>
      <c r="K15" s="26">
        <v>0</v>
      </c>
      <c r="L15" s="26">
        <v>0</v>
      </c>
      <c r="M15" s="26">
        <f t="shared" si="2"/>
        <v>85.812781755502527</v>
      </c>
      <c r="N15" s="26">
        <f t="shared" si="3"/>
        <v>53.5</v>
      </c>
      <c r="O15" s="26">
        <f t="shared" si="4"/>
        <v>100</v>
      </c>
      <c r="P15" s="26">
        <f t="shared" si="5"/>
        <v>0</v>
      </c>
      <c r="Q15" s="26">
        <f t="shared" si="6"/>
        <v>83.128350678019558</v>
      </c>
      <c r="R15" s="26">
        <f t="shared" si="7"/>
        <v>53.5</v>
      </c>
      <c r="S15" s="26" t="str">
        <f t="shared" si="8"/>
        <v>-</v>
      </c>
      <c r="T15" s="26">
        <f t="shared" si="9"/>
        <v>0</v>
      </c>
      <c r="U15" s="180" t="s">
        <v>992</v>
      </c>
    </row>
    <row r="16" spans="1:21" s="16" customFormat="1" ht="91.5" hidden="1" customHeight="1" outlineLevel="1" x14ac:dyDescent="0.25">
      <c r="A16" s="70"/>
      <c r="B16" s="49" t="s">
        <v>7</v>
      </c>
      <c r="C16" s="20">
        <f t="shared" si="1"/>
        <v>311</v>
      </c>
      <c r="D16" s="26">
        <v>110</v>
      </c>
      <c r="E16" s="26">
        <v>201</v>
      </c>
      <c r="F16" s="26">
        <v>0</v>
      </c>
      <c r="G16" s="26">
        <v>0</v>
      </c>
      <c r="H16" s="20">
        <f t="shared" si="10"/>
        <v>311</v>
      </c>
      <c r="I16" s="26">
        <v>110</v>
      </c>
      <c r="J16" s="26">
        <v>201</v>
      </c>
      <c r="K16" s="26">
        <v>0</v>
      </c>
      <c r="L16" s="26">
        <v>0</v>
      </c>
      <c r="M16" s="26">
        <f t="shared" si="2"/>
        <v>100</v>
      </c>
      <c r="N16" s="26">
        <f t="shared" si="3"/>
        <v>0</v>
      </c>
      <c r="O16" s="26">
        <f t="shared" si="4"/>
        <v>100</v>
      </c>
      <c r="P16" s="26">
        <f t="shared" si="5"/>
        <v>0</v>
      </c>
      <c r="Q16" s="26">
        <f t="shared" si="6"/>
        <v>100</v>
      </c>
      <c r="R16" s="26">
        <f t="shared" si="7"/>
        <v>0</v>
      </c>
      <c r="S16" s="26" t="str">
        <f t="shared" si="8"/>
        <v>-</v>
      </c>
      <c r="T16" s="26">
        <f t="shared" si="9"/>
        <v>0</v>
      </c>
      <c r="U16" s="45" t="s">
        <v>991</v>
      </c>
    </row>
    <row r="17" spans="1:21" s="16" customFormat="1" ht="55.5" hidden="1" customHeight="1" outlineLevel="1" x14ac:dyDescent="0.25">
      <c r="A17" s="70"/>
      <c r="B17" s="49" t="s">
        <v>8</v>
      </c>
      <c r="C17" s="20">
        <f t="shared" si="1"/>
        <v>420</v>
      </c>
      <c r="D17" s="26">
        <v>20</v>
      </c>
      <c r="E17" s="26">
        <v>400</v>
      </c>
      <c r="F17" s="26">
        <v>0</v>
      </c>
      <c r="G17" s="26">
        <v>0</v>
      </c>
      <c r="H17" s="20">
        <f t="shared" si="10"/>
        <v>420</v>
      </c>
      <c r="I17" s="26">
        <v>20</v>
      </c>
      <c r="J17" s="26">
        <v>400</v>
      </c>
      <c r="K17" s="26">
        <v>0</v>
      </c>
      <c r="L17" s="26">
        <v>0</v>
      </c>
      <c r="M17" s="26">
        <f t="shared" si="2"/>
        <v>100</v>
      </c>
      <c r="N17" s="26">
        <f t="shared" si="3"/>
        <v>0</v>
      </c>
      <c r="O17" s="26">
        <f t="shared" si="4"/>
        <v>100</v>
      </c>
      <c r="P17" s="26">
        <f t="shared" si="5"/>
        <v>0</v>
      </c>
      <c r="Q17" s="26">
        <f t="shared" si="6"/>
        <v>100</v>
      </c>
      <c r="R17" s="26">
        <f t="shared" si="7"/>
        <v>0</v>
      </c>
      <c r="S17" s="26" t="str">
        <f t="shared" si="8"/>
        <v>-</v>
      </c>
      <c r="T17" s="26">
        <f t="shared" si="9"/>
        <v>0</v>
      </c>
      <c r="U17" s="16" t="s">
        <v>993</v>
      </c>
    </row>
    <row r="18" spans="1:21" s="16" customFormat="1" ht="102" hidden="1" outlineLevel="1" x14ac:dyDescent="0.25">
      <c r="A18" s="70"/>
      <c r="B18" s="49" t="s">
        <v>9</v>
      </c>
      <c r="C18" s="20">
        <f t="shared" si="1"/>
        <v>1681.7</v>
      </c>
      <c r="D18" s="26">
        <v>400</v>
      </c>
      <c r="E18" s="26">
        <v>1281.7</v>
      </c>
      <c r="F18" s="26">
        <v>0</v>
      </c>
      <c r="G18" s="26">
        <v>0</v>
      </c>
      <c r="H18" s="20">
        <f t="shared" si="10"/>
        <v>1681.7</v>
      </c>
      <c r="I18" s="26">
        <v>400</v>
      </c>
      <c r="J18" s="26">
        <v>1281.7</v>
      </c>
      <c r="K18" s="26">
        <v>0</v>
      </c>
      <c r="L18" s="26">
        <v>0</v>
      </c>
      <c r="M18" s="26">
        <f t="shared" si="2"/>
        <v>100</v>
      </c>
      <c r="N18" s="26">
        <f t="shared" si="3"/>
        <v>0</v>
      </c>
      <c r="O18" s="26">
        <f t="shared" si="4"/>
        <v>100</v>
      </c>
      <c r="P18" s="26">
        <f t="shared" si="5"/>
        <v>0</v>
      </c>
      <c r="Q18" s="26">
        <f t="shared" si="6"/>
        <v>100</v>
      </c>
      <c r="R18" s="26">
        <f t="shared" si="7"/>
        <v>0</v>
      </c>
      <c r="S18" s="26" t="str">
        <f t="shared" si="8"/>
        <v>-</v>
      </c>
      <c r="T18" s="26">
        <f t="shared" si="9"/>
        <v>0</v>
      </c>
      <c r="U18" s="180" t="s">
        <v>991</v>
      </c>
    </row>
    <row r="19" spans="1:21" s="16" customFormat="1" ht="89.25" hidden="1" outlineLevel="1" x14ac:dyDescent="0.25">
      <c r="A19" s="70"/>
      <c r="B19" s="49" t="s">
        <v>10</v>
      </c>
      <c r="C19" s="20">
        <f t="shared" si="1"/>
        <v>2968</v>
      </c>
      <c r="D19" s="26">
        <v>2968</v>
      </c>
      <c r="E19" s="26">
        <v>0</v>
      </c>
      <c r="F19" s="26">
        <v>0</v>
      </c>
      <c r="G19" s="26">
        <v>0</v>
      </c>
      <c r="H19" s="20">
        <f t="shared" si="10"/>
        <v>2968</v>
      </c>
      <c r="I19" s="26">
        <v>2968</v>
      </c>
      <c r="J19" s="26">
        <v>0</v>
      </c>
      <c r="K19" s="26">
        <v>0</v>
      </c>
      <c r="L19" s="26">
        <v>0</v>
      </c>
      <c r="M19" s="26">
        <f t="shared" si="2"/>
        <v>100</v>
      </c>
      <c r="N19" s="26">
        <f t="shared" si="3"/>
        <v>0</v>
      </c>
      <c r="O19" s="26">
        <f t="shared" si="4"/>
        <v>100</v>
      </c>
      <c r="P19" s="26">
        <f t="shared" si="5"/>
        <v>0</v>
      </c>
      <c r="Q19" s="26" t="str">
        <f t="shared" si="6"/>
        <v>-</v>
      </c>
      <c r="R19" s="26">
        <f t="shared" si="7"/>
        <v>0</v>
      </c>
      <c r="S19" s="26" t="str">
        <f t="shared" si="8"/>
        <v>-</v>
      </c>
      <c r="T19" s="26">
        <f t="shared" si="9"/>
        <v>0</v>
      </c>
      <c r="U19" s="180" t="s">
        <v>991</v>
      </c>
    </row>
    <row r="20" spans="1:21" s="16" customFormat="1" ht="66" hidden="1" customHeight="1" outlineLevel="1" x14ac:dyDescent="0.25">
      <c r="A20" s="70"/>
      <c r="B20" s="49" t="s">
        <v>11</v>
      </c>
      <c r="C20" s="20">
        <f t="shared" si="1"/>
        <v>710</v>
      </c>
      <c r="D20" s="26">
        <v>110</v>
      </c>
      <c r="E20" s="26">
        <v>600</v>
      </c>
      <c r="F20" s="26">
        <v>0</v>
      </c>
      <c r="G20" s="26">
        <v>0</v>
      </c>
      <c r="H20" s="20">
        <f t="shared" si="10"/>
        <v>566.29999999999995</v>
      </c>
      <c r="I20" s="26">
        <v>110</v>
      </c>
      <c r="J20" s="26">
        <v>456.3</v>
      </c>
      <c r="K20" s="26">
        <v>0</v>
      </c>
      <c r="L20" s="26">
        <v>0</v>
      </c>
      <c r="M20" s="26">
        <f t="shared" si="2"/>
        <v>79.760563380281681</v>
      </c>
      <c r="N20" s="26">
        <f t="shared" si="3"/>
        <v>143.70000000000005</v>
      </c>
      <c r="O20" s="26">
        <f t="shared" si="4"/>
        <v>100</v>
      </c>
      <c r="P20" s="26">
        <f t="shared" si="5"/>
        <v>0</v>
      </c>
      <c r="Q20" s="26">
        <f t="shared" si="6"/>
        <v>76.050000000000011</v>
      </c>
      <c r="R20" s="26">
        <f t="shared" si="7"/>
        <v>143.69999999999999</v>
      </c>
      <c r="S20" s="26" t="str">
        <f t="shared" si="8"/>
        <v>-</v>
      </c>
      <c r="T20" s="26">
        <f t="shared" si="9"/>
        <v>0</v>
      </c>
      <c r="U20" s="180" t="s">
        <v>994</v>
      </c>
    </row>
    <row r="21" spans="1:21" s="16" customFormat="1" ht="53.25" hidden="1" customHeight="1" outlineLevel="1" x14ac:dyDescent="0.25">
      <c r="A21" s="70"/>
      <c r="B21" s="49" t="s">
        <v>12</v>
      </c>
      <c r="C21" s="20">
        <f t="shared" si="1"/>
        <v>431.7</v>
      </c>
      <c r="D21" s="26">
        <v>40</v>
      </c>
      <c r="E21" s="26">
        <v>391.7</v>
      </c>
      <c r="F21" s="26">
        <v>0</v>
      </c>
      <c r="G21" s="26">
        <v>0</v>
      </c>
      <c r="H21" s="20">
        <f t="shared" si="10"/>
        <v>300</v>
      </c>
      <c r="I21" s="26">
        <v>40</v>
      </c>
      <c r="J21" s="26">
        <v>260</v>
      </c>
      <c r="K21" s="26">
        <v>0</v>
      </c>
      <c r="L21" s="26">
        <v>0</v>
      </c>
      <c r="M21" s="26">
        <f t="shared" si="2"/>
        <v>69.492703266157051</v>
      </c>
      <c r="N21" s="26">
        <f t="shared" si="3"/>
        <v>131.69999999999999</v>
      </c>
      <c r="O21" s="26">
        <f t="shared" si="4"/>
        <v>100</v>
      </c>
      <c r="P21" s="26">
        <f t="shared" si="5"/>
        <v>0</v>
      </c>
      <c r="Q21" s="26">
        <f t="shared" si="6"/>
        <v>66.377329588971151</v>
      </c>
      <c r="R21" s="26">
        <f t="shared" si="7"/>
        <v>131.69999999999999</v>
      </c>
      <c r="S21" s="26" t="str">
        <f t="shared" si="8"/>
        <v>-</v>
      </c>
      <c r="T21" s="26">
        <f t="shared" si="9"/>
        <v>0</v>
      </c>
      <c r="U21" s="45" t="s">
        <v>995</v>
      </c>
    </row>
    <row r="22" spans="1:21" s="16" customFormat="1" ht="25.5" hidden="1" outlineLevel="1" x14ac:dyDescent="0.25">
      <c r="A22" s="70"/>
      <c r="B22" s="49" t="s">
        <v>13</v>
      </c>
      <c r="C22" s="20">
        <f t="shared" si="1"/>
        <v>1006</v>
      </c>
      <c r="D22" s="26">
        <v>100</v>
      </c>
      <c r="E22" s="26">
        <v>906</v>
      </c>
      <c r="F22" s="26">
        <v>0</v>
      </c>
      <c r="G22" s="26">
        <v>0</v>
      </c>
      <c r="H22" s="20">
        <f t="shared" si="10"/>
        <v>1006</v>
      </c>
      <c r="I22" s="26">
        <v>100</v>
      </c>
      <c r="J22" s="26">
        <v>906</v>
      </c>
      <c r="K22" s="26">
        <v>0</v>
      </c>
      <c r="L22" s="26">
        <v>0</v>
      </c>
      <c r="M22" s="26">
        <f t="shared" si="2"/>
        <v>100</v>
      </c>
      <c r="N22" s="26">
        <f t="shared" si="3"/>
        <v>0</v>
      </c>
      <c r="O22" s="26">
        <f t="shared" si="4"/>
        <v>100</v>
      </c>
      <c r="P22" s="26">
        <f t="shared" si="5"/>
        <v>0</v>
      </c>
      <c r="Q22" s="26">
        <f t="shared" si="6"/>
        <v>100</v>
      </c>
      <c r="R22" s="26">
        <f t="shared" si="7"/>
        <v>0</v>
      </c>
      <c r="S22" s="26" t="str">
        <f t="shared" si="8"/>
        <v>-</v>
      </c>
      <c r="T22" s="26">
        <f t="shared" si="9"/>
        <v>0</v>
      </c>
      <c r="U22" s="45" t="s">
        <v>996</v>
      </c>
    </row>
    <row r="23" spans="1:21" s="16" customFormat="1" ht="82.5" hidden="1" customHeight="1" outlineLevel="1" x14ac:dyDescent="0.25">
      <c r="A23" s="70"/>
      <c r="B23" s="49" t="s">
        <v>14</v>
      </c>
      <c r="C23" s="20">
        <f t="shared" si="1"/>
        <v>980</v>
      </c>
      <c r="D23" s="26">
        <v>980</v>
      </c>
      <c r="E23" s="26">
        <v>0</v>
      </c>
      <c r="F23" s="26">
        <v>0</v>
      </c>
      <c r="G23" s="26">
        <v>0</v>
      </c>
      <c r="H23" s="20">
        <f t="shared" si="10"/>
        <v>917.7</v>
      </c>
      <c r="I23" s="26">
        <v>917.7</v>
      </c>
      <c r="J23" s="26">
        <v>0</v>
      </c>
      <c r="K23" s="26">
        <v>0</v>
      </c>
      <c r="L23" s="26">
        <v>0</v>
      </c>
      <c r="M23" s="26">
        <f t="shared" si="2"/>
        <v>93.642857142857153</v>
      </c>
      <c r="N23" s="71">
        <f t="shared" si="3"/>
        <v>62.299999999999955</v>
      </c>
      <c r="O23" s="26">
        <f t="shared" si="4"/>
        <v>93.642857142857153</v>
      </c>
      <c r="P23" s="26">
        <f t="shared" si="5"/>
        <v>62.299999999999955</v>
      </c>
      <c r="Q23" s="26" t="str">
        <f t="shared" si="6"/>
        <v>-</v>
      </c>
      <c r="R23" s="26">
        <f t="shared" si="7"/>
        <v>0</v>
      </c>
      <c r="S23" s="26" t="str">
        <f t="shared" si="8"/>
        <v>-</v>
      </c>
      <c r="T23" s="26">
        <f t="shared" si="9"/>
        <v>0</v>
      </c>
      <c r="U23" s="180" t="s">
        <v>997</v>
      </c>
    </row>
    <row r="24" spans="1:21" s="231" customFormat="1" ht="35.25" customHeight="1" collapsed="1" x14ac:dyDescent="0.25">
      <c r="A24" s="103">
        <v>2</v>
      </c>
      <c r="B24" s="6" t="s">
        <v>44</v>
      </c>
      <c r="C24" s="7">
        <f t="shared" si="1"/>
        <v>1236853.3</v>
      </c>
      <c r="D24" s="8">
        <f>D25+D27+D29+D31+D38+D41+D45+D48+D50</f>
        <v>216012.5</v>
      </c>
      <c r="E24" s="8">
        <f>E25+E27+E29+E31+E38+E41+E45+E48+E50</f>
        <v>1020768.1</v>
      </c>
      <c r="F24" s="8">
        <f>F25+F27+F29+F31+F38+F41+F45+F48+F50</f>
        <v>72.7</v>
      </c>
      <c r="G24" s="8">
        <f>G25+G27+G29+G31+G38+G41+G45+G48+G50</f>
        <v>49143.700000000004</v>
      </c>
      <c r="H24" s="7">
        <f t="shared" si="10"/>
        <v>1215447.8999999999</v>
      </c>
      <c r="I24" s="8">
        <f>I25+I27+I29+I31+I38+I41+I45+I48+I50</f>
        <v>194818.79999999996</v>
      </c>
      <c r="J24" s="8">
        <f>J25+J27+J29+J31+J38+J41+J45+J48+J50</f>
        <v>1020556.4</v>
      </c>
      <c r="K24" s="8">
        <f>K25+K27+K29+K31+K38+K41+K45+K48+K50</f>
        <v>72.7</v>
      </c>
      <c r="L24" s="8">
        <f>L25+L27+L29+L31+L38+L41+L45+L48+L50</f>
        <v>24755.299999999996</v>
      </c>
      <c r="M24" s="104">
        <f>IFERROR(H24/C24*100,"-")</f>
        <v>98.269366302373925</v>
      </c>
      <c r="N24" s="104">
        <f t="shared" si="3"/>
        <v>21405.40000000014</v>
      </c>
      <c r="O24" s="230">
        <f t="shared" si="4"/>
        <v>90.18866963717376</v>
      </c>
      <c r="P24" s="104">
        <f t="shared" si="5"/>
        <v>21193.700000000041</v>
      </c>
      <c r="Q24" s="467">
        <f t="shared" si="6"/>
        <v>99.979260715533727</v>
      </c>
      <c r="R24" s="104">
        <f t="shared" si="7"/>
        <v>211.69999999995343</v>
      </c>
      <c r="S24" s="104">
        <f t="shared" si="8"/>
        <v>100</v>
      </c>
      <c r="T24" s="104">
        <f t="shared" si="9"/>
        <v>0</v>
      </c>
      <c r="U24" s="184"/>
    </row>
    <row r="25" spans="1:21" s="16" customFormat="1" ht="51.75" hidden="1" customHeight="1" outlineLevel="1" x14ac:dyDescent="0.25">
      <c r="A25" s="86"/>
      <c r="B25" s="87" t="s">
        <v>21</v>
      </c>
      <c r="C25" s="23">
        <f t="shared" si="1"/>
        <v>329879.8</v>
      </c>
      <c r="D25" s="88">
        <f t="shared" ref="D25:L25" si="11">D26</f>
        <v>27954.799999999999</v>
      </c>
      <c r="E25" s="88">
        <f t="shared" si="11"/>
        <v>301925</v>
      </c>
      <c r="F25" s="88">
        <f t="shared" si="11"/>
        <v>0</v>
      </c>
      <c r="G25" s="88">
        <f t="shared" si="11"/>
        <v>37654.400000000001</v>
      </c>
      <c r="H25" s="88">
        <f t="shared" si="10"/>
        <v>329879.8</v>
      </c>
      <c r="I25" s="88">
        <f t="shared" si="11"/>
        <v>27954.799999999999</v>
      </c>
      <c r="J25" s="88">
        <f t="shared" si="11"/>
        <v>301925</v>
      </c>
      <c r="K25" s="88">
        <f t="shared" si="11"/>
        <v>0</v>
      </c>
      <c r="L25" s="88">
        <f t="shared" si="11"/>
        <v>18442.099999999999</v>
      </c>
      <c r="M25" s="89">
        <f t="shared" si="2"/>
        <v>100</v>
      </c>
      <c r="N25" s="90">
        <f t="shared" si="3"/>
        <v>0</v>
      </c>
      <c r="O25" s="89">
        <f t="shared" si="4"/>
        <v>100</v>
      </c>
      <c r="P25" s="89">
        <f t="shared" si="5"/>
        <v>0</v>
      </c>
      <c r="Q25" s="89">
        <f t="shared" si="6"/>
        <v>100</v>
      </c>
      <c r="R25" s="89">
        <f t="shared" si="7"/>
        <v>0</v>
      </c>
      <c r="S25" s="89" t="str">
        <f t="shared" si="8"/>
        <v>-</v>
      </c>
      <c r="T25" s="89">
        <f t="shared" si="9"/>
        <v>0</v>
      </c>
      <c r="U25" s="392"/>
    </row>
    <row r="26" spans="1:21" s="16" customFormat="1" ht="51" hidden="1" customHeight="1" outlineLevel="3" x14ac:dyDescent="0.25">
      <c r="A26" s="91"/>
      <c r="B26" s="92" t="s">
        <v>22</v>
      </c>
      <c r="C26" s="20">
        <f t="shared" si="1"/>
        <v>329879.8</v>
      </c>
      <c r="D26" s="12">
        <v>27954.799999999999</v>
      </c>
      <c r="E26" s="85">
        <v>301925</v>
      </c>
      <c r="F26" s="85">
        <v>0</v>
      </c>
      <c r="G26" s="85">
        <v>37654.400000000001</v>
      </c>
      <c r="H26" s="20">
        <f t="shared" si="10"/>
        <v>329879.8</v>
      </c>
      <c r="I26" s="12">
        <v>27954.799999999999</v>
      </c>
      <c r="J26" s="85">
        <v>301925</v>
      </c>
      <c r="K26" s="93">
        <v>0</v>
      </c>
      <c r="L26" s="93">
        <v>18442.099999999999</v>
      </c>
      <c r="M26" s="20">
        <f t="shared" si="2"/>
        <v>100</v>
      </c>
      <c r="N26" s="20">
        <f t="shared" si="3"/>
        <v>0</v>
      </c>
      <c r="O26" s="20">
        <f t="shared" si="4"/>
        <v>100</v>
      </c>
      <c r="P26" s="20">
        <f t="shared" si="5"/>
        <v>0</v>
      </c>
      <c r="Q26" s="20">
        <f t="shared" si="6"/>
        <v>100</v>
      </c>
      <c r="R26" s="20">
        <f t="shared" si="7"/>
        <v>0</v>
      </c>
      <c r="S26" s="20" t="str">
        <f t="shared" si="8"/>
        <v>-</v>
      </c>
      <c r="T26" s="20">
        <f t="shared" si="9"/>
        <v>0</v>
      </c>
      <c r="U26" s="393"/>
    </row>
    <row r="27" spans="1:21" s="16" customFormat="1" ht="69.75" hidden="1" customHeight="1" outlineLevel="1" x14ac:dyDescent="0.25">
      <c r="A27" s="86"/>
      <c r="B27" s="87" t="s">
        <v>23</v>
      </c>
      <c r="C27" s="23">
        <f t="shared" si="1"/>
        <v>671022.69999999995</v>
      </c>
      <c r="D27" s="88">
        <f>D28</f>
        <v>31220</v>
      </c>
      <c r="E27" s="88">
        <f>E28</f>
        <v>639802.69999999995</v>
      </c>
      <c r="F27" s="88">
        <f>F28</f>
        <v>0</v>
      </c>
      <c r="G27" s="88">
        <f>G28</f>
        <v>9735.9</v>
      </c>
      <c r="H27" s="23">
        <f t="shared" si="10"/>
        <v>670725.69999999995</v>
      </c>
      <c r="I27" s="88">
        <f>I28</f>
        <v>31134.7</v>
      </c>
      <c r="J27" s="88">
        <f>J28</f>
        <v>639591</v>
      </c>
      <c r="K27" s="88">
        <f>K28</f>
        <v>0</v>
      </c>
      <c r="L27" s="88">
        <f>L28</f>
        <v>5267.1</v>
      </c>
      <c r="M27" s="89">
        <f t="shared" si="2"/>
        <v>99.955739202265434</v>
      </c>
      <c r="N27" s="89">
        <f t="shared" si="3"/>
        <v>297</v>
      </c>
      <c r="O27" s="89">
        <f t="shared" si="4"/>
        <v>99.726777706598341</v>
      </c>
      <c r="P27" s="89">
        <f t="shared" si="5"/>
        <v>85.299999999999272</v>
      </c>
      <c r="Q27" s="89">
        <f t="shared" si="6"/>
        <v>99.966911674489651</v>
      </c>
      <c r="R27" s="89">
        <f t="shared" si="7"/>
        <v>211.69999999995343</v>
      </c>
      <c r="S27" s="89" t="str">
        <f t="shared" si="8"/>
        <v>-</v>
      </c>
      <c r="T27" s="89">
        <f t="shared" si="9"/>
        <v>0</v>
      </c>
      <c r="U27" s="406" t="s">
        <v>930</v>
      </c>
    </row>
    <row r="28" spans="1:21" s="16" customFormat="1" ht="69.75" hidden="1" customHeight="1" outlineLevel="2" x14ac:dyDescent="0.25">
      <c r="A28" s="91"/>
      <c r="B28" s="92" t="s">
        <v>24</v>
      </c>
      <c r="C28" s="20">
        <f t="shared" si="1"/>
        <v>671022.69999999995</v>
      </c>
      <c r="D28" s="12">
        <f>31220.1-0.1</f>
        <v>31220</v>
      </c>
      <c r="E28" s="85">
        <v>639802.69999999995</v>
      </c>
      <c r="F28" s="85">
        <v>0</v>
      </c>
      <c r="G28" s="85">
        <v>9735.9</v>
      </c>
      <c r="H28" s="20">
        <f t="shared" si="10"/>
        <v>670725.69999999995</v>
      </c>
      <c r="I28" s="93">
        <f>31134.8-0.1</f>
        <v>31134.7</v>
      </c>
      <c r="J28" s="93">
        <v>639591</v>
      </c>
      <c r="K28" s="93">
        <v>0</v>
      </c>
      <c r="L28" s="93">
        <v>5267.1</v>
      </c>
      <c r="M28" s="20">
        <f t="shared" si="2"/>
        <v>99.955739202265434</v>
      </c>
      <c r="N28" s="20">
        <f>C28-H28</f>
        <v>297</v>
      </c>
      <c r="O28" s="20">
        <f t="shared" si="4"/>
        <v>99.726777706598341</v>
      </c>
      <c r="P28" s="20">
        <f t="shared" si="5"/>
        <v>85.299999999999272</v>
      </c>
      <c r="Q28" s="20">
        <f t="shared" si="6"/>
        <v>99.966911674489651</v>
      </c>
      <c r="R28" s="20">
        <f t="shared" si="7"/>
        <v>211.69999999995343</v>
      </c>
      <c r="S28" s="20" t="str">
        <f t="shared" si="8"/>
        <v>-</v>
      </c>
      <c r="T28" s="20">
        <f t="shared" si="9"/>
        <v>0</v>
      </c>
      <c r="U28" s="407"/>
    </row>
    <row r="29" spans="1:21" s="16" customFormat="1" ht="45" hidden="1" customHeight="1" outlineLevel="1" x14ac:dyDescent="0.25">
      <c r="A29" s="86"/>
      <c r="B29" s="87" t="s">
        <v>25</v>
      </c>
      <c r="C29" s="23">
        <f t="shared" si="1"/>
        <v>58073</v>
      </c>
      <c r="D29" s="88">
        <f>D30</f>
        <v>54876.7</v>
      </c>
      <c r="E29" s="88">
        <f>E30</f>
        <v>3196.3</v>
      </c>
      <c r="F29" s="88">
        <f>F30</f>
        <v>0</v>
      </c>
      <c r="G29" s="88">
        <f>G30</f>
        <v>1753.4</v>
      </c>
      <c r="H29" s="23">
        <f t="shared" si="10"/>
        <v>57960.700000000004</v>
      </c>
      <c r="I29" s="88">
        <f>I30</f>
        <v>54764.4</v>
      </c>
      <c r="J29" s="88">
        <f>J30</f>
        <v>3196.3</v>
      </c>
      <c r="K29" s="88">
        <f>K30</f>
        <v>0</v>
      </c>
      <c r="L29" s="88">
        <f>L30</f>
        <v>1046.0999999999999</v>
      </c>
      <c r="M29" s="89">
        <f t="shared" si="2"/>
        <v>99.806622699016771</v>
      </c>
      <c r="N29" s="89">
        <f t="shared" si="3"/>
        <v>112.29999999999563</v>
      </c>
      <c r="O29" s="89">
        <f t="shared" si="4"/>
        <v>99.795359414833626</v>
      </c>
      <c r="P29" s="89">
        <f t="shared" si="5"/>
        <v>112.29999999999563</v>
      </c>
      <c r="Q29" s="89">
        <f t="shared" si="6"/>
        <v>100</v>
      </c>
      <c r="R29" s="89">
        <f t="shared" si="7"/>
        <v>0</v>
      </c>
      <c r="S29" s="89" t="str">
        <f t="shared" si="8"/>
        <v>-</v>
      </c>
      <c r="T29" s="89">
        <f t="shared" si="9"/>
        <v>0</v>
      </c>
      <c r="U29" s="408" t="s">
        <v>952</v>
      </c>
    </row>
    <row r="30" spans="1:21" s="16" customFormat="1" ht="63.75" hidden="1" customHeight="1" outlineLevel="2" x14ac:dyDescent="0.25">
      <c r="A30" s="91"/>
      <c r="B30" s="92" t="s">
        <v>26</v>
      </c>
      <c r="C30" s="20">
        <f>SUM(D30:F30)</f>
        <v>58073</v>
      </c>
      <c r="D30" s="12">
        <f>54876.7</f>
        <v>54876.7</v>
      </c>
      <c r="E30" s="94">
        <v>3196.3</v>
      </c>
      <c r="F30" s="85">
        <v>0</v>
      </c>
      <c r="G30" s="85">
        <v>1753.4</v>
      </c>
      <c r="H30" s="20">
        <f t="shared" si="10"/>
        <v>57960.700000000004</v>
      </c>
      <c r="I30" s="93">
        <v>54764.4</v>
      </c>
      <c r="J30" s="94">
        <v>3196.3</v>
      </c>
      <c r="K30" s="93">
        <v>0</v>
      </c>
      <c r="L30" s="93">
        <v>1046.0999999999999</v>
      </c>
      <c r="M30" s="20">
        <f t="shared" si="2"/>
        <v>99.806622699016771</v>
      </c>
      <c r="N30" s="20">
        <f t="shared" si="3"/>
        <v>112.29999999999563</v>
      </c>
      <c r="O30" s="20">
        <f>IFERROR(I30/D30*100,"-")</f>
        <v>99.795359414833626</v>
      </c>
      <c r="P30" s="20">
        <f t="shared" si="5"/>
        <v>112.29999999999563</v>
      </c>
      <c r="Q30" s="20">
        <f t="shared" si="6"/>
        <v>100</v>
      </c>
      <c r="R30" s="20">
        <f t="shared" si="7"/>
        <v>0</v>
      </c>
      <c r="S30" s="20" t="str">
        <f>IFERROR(K30/F30*100,"-")</f>
        <v>-</v>
      </c>
      <c r="T30" s="20">
        <f>F30-K30</f>
        <v>0</v>
      </c>
      <c r="U30" s="409"/>
    </row>
    <row r="31" spans="1:21" s="29" customFormat="1" ht="25.5" hidden="1" customHeight="1" outlineLevel="1" x14ac:dyDescent="0.25">
      <c r="A31" s="86"/>
      <c r="B31" s="87" t="s">
        <v>27</v>
      </c>
      <c r="C31" s="13">
        <f>SUM(D31:F31)</f>
        <v>11019.1</v>
      </c>
      <c r="D31" s="98">
        <f>SUM(D32:D37)</f>
        <v>10849.1</v>
      </c>
      <c r="E31" s="98">
        <f>SUM(E32:E37)</f>
        <v>170</v>
      </c>
      <c r="F31" s="98">
        <f>SUM(F32:F37)</f>
        <v>0</v>
      </c>
      <c r="G31" s="98">
        <f>SUM(G32:G37)</f>
        <v>0</v>
      </c>
      <c r="H31" s="23">
        <f t="shared" si="10"/>
        <v>10919.3</v>
      </c>
      <c r="I31" s="98">
        <f>SUM(I32:I37)</f>
        <v>10749.3</v>
      </c>
      <c r="J31" s="98">
        <f>SUM(J32:J37)</f>
        <v>170</v>
      </c>
      <c r="K31" s="98">
        <f>SUM(K32:K37)</f>
        <v>0</v>
      </c>
      <c r="L31" s="98">
        <f>SUM(L32:L37)</f>
        <v>0</v>
      </c>
      <c r="M31" s="23">
        <f t="shared" si="2"/>
        <v>99.094299897450782</v>
      </c>
      <c r="N31" s="23">
        <f t="shared" si="3"/>
        <v>99.800000000001091</v>
      </c>
      <c r="O31" s="23">
        <f t="shared" si="4"/>
        <v>99.080108027393962</v>
      </c>
      <c r="P31" s="23">
        <f t="shared" si="5"/>
        <v>99.800000000001091</v>
      </c>
      <c r="Q31" s="23">
        <f t="shared" si="6"/>
        <v>100</v>
      </c>
      <c r="R31" s="23">
        <f t="shared" si="7"/>
        <v>0</v>
      </c>
      <c r="S31" s="23" t="str">
        <f t="shared" si="8"/>
        <v>-</v>
      </c>
      <c r="T31" s="23">
        <f t="shared" si="9"/>
        <v>0</v>
      </c>
      <c r="U31" s="151"/>
    </row>
    <row r="32" spans="1:21" s="16" customFormat="1" ht="25.5" hidden="1" customHeight="1" outlineLevel="2" x14ac:dyDescent="0.25">
      <c r="A32" s="81"/>
      <c r="B32" s="97" t="s">
        <v>28</v>
      </c>
      <c r="C32" s="20">
        <f t="shared" si="1"/>
        <v>3275.2</v>
      </c>
      <c r="D32" s="12">
        <v>3275.2</v>
      </c>
      <c r="E32" s="94">
        <v>0</v>
      </c>
      <c r="F32" s="94">
        <v>0</v>
      </c>
      <c r="G32" s="94">
        <v>0</v>
      </c>
      <c r="H32" s="20">
        <f t="shared" si="10"/>
        <v>3197.5</v>
      </c>
      <c r="I32" s="93">
        <v>3197.5</v>
      </c>
      <c r="J32" s="93">
        <v>0</v>
      </c>
      <c r="K32" s="93">
        <v>0</v>
      </c>
      <c r="L32" s="93">
        <v>0</v>
      </c>
      <c r="M32" s="20">
        <f t="shared" ref="M32" si="12">IFERROR(H32/C32*100,"-")</f>
        <v>97.627625793844658</v>
      </c>
      <c r="N32" s="20">
        <f>C32-H32</f>
        <v>77.699999999999818</v>
      </c>
      <c r="O32" s="20">
        <f t="shared" ref="O32" si="13">IFERROR(I32/D32*100,"-")</f>
        <v>97.627625793844658</v>
      </c>
      <c r="P32" s="20">
        <f t="shared" si="5"/>
        <v>77.699999999999818</v>
      </c>
      <c r="Q32" s="20" t="str">
        <f t="shared" ref="Q32" si="14">IFERROR(J32/E32*100,"-")</f>
        <v>-</v>
      </c>
      <c r="R32" s="20">
        <f t="shared" si="7"/>
        <v>0</v>
      </c>
      <c r="S32" s="20" t="str">
        <f t="shared" ref="S32" si="15">IFERROR(K32/F32*100,"-")</f>
        <v>-</v>
      </c>
      <c r="T32" s="20">
        <f t="shared" si="9"/>
        <v>0</v>
      </c>
      <c r="U32" s="163" t="s">
        <v>1003</v>
      </c>
    </row>
    <row r="33" spans="1:21" s="16" customFormat="1" ht="25.5" hidden="1" customHeight="1" outlineLevel="2" x14ac:dyDescent="0.25">
      <c r="A33" s="81"/>
      <c r="B33" s="97" t="s">
        <v>29</v>
      </c>
      <c r="C33" s="20">
        <f t="shared" si="1"/>
        <v>1213.9000000000001</v>
      </c>
      <c r="D33" s="12">
        <v>1213.9000000000001</v>
      </c>
      <c r="E33" s="94">
        <v>0</v>
      </c>
      <c r="F33" s="94">
        <v>0</v>
      </c>
      <c r="G33" s="94">
        <v>0</v>
      </c>
      <c r="H33" s="20">
        <f t="shared" si="10"/>
        <v>1213.9000000000001</v>
      </c>
      <c r="I33" s="12">
        <v>1213.9000000000001</v>
      </c>
      <c r="J33" s="93">
        <v>0</v>
      </c>
      <c r="K33" s="93">
        <v>0</v>
      </c>
      <c r="L33" s="93">
        <v>0</v>
      </c>
      <c r="M33" s="20">
        <f t="shared" si="2"/>
        <v>100</v>
      </c>
      <c r="N33" s="20">
        <f t="shared" si="3"/>
        <v>0</v>
      </c>
      <c r="O33" s="20">
        <f t="shared" si="4"/>
        <v>100</v>
      </c>
      <c r="P33" s="20">
        <f t="shared" si="5"/>
        <v>0</v>
      </c>
      <c r="Q33" s="20" t="str">
        <f t="shared" si="6"/>
        <v>-</v>
      </c>
      <c r="R33" s="20">
        <f t="shared" si="7"/>
        <v>0</v>
      </c>
      <c r="S33" s="20" t="str">
        <f t="shared" si="8"/>
        <v>-</v>
      </c>
      <c r="T33" s="20">
        <f t="shared" si="9"/>
        <v>0</v>
      </c>
      <c r="U33" s="152"/>
    </row>
    <row r="34" spans="1:21" s="16" customFormat="1" ht="40.5" hidden="1" customHeight="1" outlineLevel="2" x14ac:dyDescent="0.25">
      <c r="A34" s="81"/>
      <c r="B34" s="95" t="s">
        <v>30</v>
      </c>
      <c r="C34" s="20">
        <f t="shared" si="1"/>
        <v>266.89999999999998</v>
      </c>
      <c r="D34" s="85">
        <v>266.89999999999998</v>
      </c>
      <c r="E34" s="94">
        <v>0</v>
      </c>
      <c r="F34" s="94">
        <v>0</v>
      </c>
      <c r="G34" s="94">
        <v>0</v>
      </c>
      <c r="H34" s="20">
        <f t="shared" si="10"/>
        <v>266.89999999999998</v>
      </c>
      <c r="I34" s="93">
        <v>266.89999999999998</v>
      </c>
      <c r="J34" s="93">
        <v>0</v>
      </c>
      <c r="K34" s="93">
        <v>0</v>
      </c>
      <c r="L34" s="93">
        <v>0</v>
      </c>
      <c r="M34" s="20">
        <f t="shared" si="2"/>
        <v>100</v>
      </c>
      <c r="N34" s="20">
        <f t="shared" si="3"/>
        <v>0</v>
      </c>
      <c r="O34" s="20">
        <f t="shared" si="4"/>
        <v>100</v>
      </c>
      <c r="P34" s="20">
        <f t="shared" si="5"/>
        <v>0</v>
      </c>
      <c r="Q34" s="20" t="str">
        <f t="shared" si="6"/>
        <v>-</v>
      </c>
      <c r="R34" s="20">
        <f t="shared" si="7"/>
        <v>0</v>
      </c>
      <c r="S34" s="20" t="str">
        <f t="shared" si="8"/>
        <v>-</v>
      </c>
      <c r="T34" s="20">
        <f t="shared" si="9"/>
        <v>0</v>
      </c>
      <c r="U34" s="152"/>
    </row>
    <row r="35" spans="1:21" s="16" customFormat="1" ht="80.25" hidden="1" customHeight="1" outlineLevel="2" x14ac:dyDescent="0.25">
      <c r="A35" s="81"/>
      <c r="B35" s="95" t="s">
        <v>31</v>
      </c>
      <c r="C35" s="20">
        <f t="shared" si="1"/>
        <v>5453.1</v>
      </c>
      <c r="D35" s="12">
        <v>5453.1</v>
      </c>
      <c r="E35" s="94">
        <v>0</v>
      </c>
      <c r="F35" s="94">
        <v>0</v>
      </c>
      <c r="G35" s="94">
        <v>0</v>
      </c>
      <c r="H35" s="20">
        <f t="shared" si="10"/>
        <v>5431</v>
      </c>
      <c r="I35" s="93">
        <v>5431</v>
      </c>
      <c r="J35" s="93">
        <v>0</v>
      </c>
      <c r="K35" s="93">
        <v>0</v>
      </c>
      <c r="L35" s="93">
        <v>0</v>
      </c>
      <c r="M35" s="20">
        <f t="shared" si="2"/>
        <v>99.594725935706279</v>
      </c>
      <c r="N35" s="20">
        <f t="shared" si="3"/>
        <v>22.100000000000364</v>
      </c>
      <c r="O35" s="20">
        <f t="shared" si="4"/>
        <v>99.594725935706279</v>
      </c>
      <c r="P35" s="20">
        <f t="shared" si="5"/>
        <v>22.100000000000364</v>
      </c>
      <c r="Q35" s="20" t="str">
        <f t="shared" si="6"/>
        <v>-</v>
      </c>
      <c r="R35" s="20">
        <f t="shared" si="7"/>
        <v>0</v>
      </c>
      <c r="S35" s="20" t="str">
        <f t="shared" si="8"/>
        <v>-</v>
      </c>
      <c r="T35" s="20">
        <f t="shared" si="9"/>
        <v>0</v>
      </c>
      <c r="U35" s="164" t="s">
        <v>931</v>
      </c>
    </row>
    <row r="36" spans="1:21" s="16" customFormat="1" ht="25.5" hidden="1" customHeight="1" outlineLevel="2" x14ac:dyDescent="0.25">
      <c r="A36" s="81"/>
      <c r="B36" s="95" t="s">
        <v>912</v>
      </c>
      <c r="C36" s="20">
        <f t="shared" si="1"/>
        <v>640</v>
      </c>
      <c r="D36" s="12">
        <v>640</v>
      </c>
      <c r="E36" s="94">
        <v>0</v>
      </c>
      <c r="F36" s="94">
        <v>0</v>
      </c>
      <c r="G36" s="94"/>
      <c r="H36" s="20">
        <f t="shared" si="10"/>
        <v>640</v>
      </c>
      <c r="I36" s="12">
        <v>640</v>
      </c>
      <c r="J36" s="93">
        <v>0</v>
      </c>
      <c r="K36" s="93">
        <v>0</v>
      </c>
      <c r="L36" s="93"/>
      <c r="M36" s="20"/>
      <c r="N36" s="20"/>
      <c r="O36" s="20"/>
      <c r="P36" s="20"/>
      <c r="Q36" s="20" t="str">
        <f t="shared" si="6"/>
        <v>-</v>
      </c>
      <c r="R36" s="20">
        <f t="shared" si="7"/>
        <v>0</v>
      </c>
      <c r="S36" s="20" t="str">
        <f t="shared" si="8"/>
        <v>-</v>
      </c>
      <c r="T36" s="20">
        <f t="shared" si="9"/>
        <v>0</v>
      </c>
      <c r="U36" s="153"/>
    </row>
    <row r="37" spans="1:21" s="16" customFormat="1" ht="72" hidden="1" customHeight="1" outlineLevel="2" x14ac:dyDescent="0.25">
      <c r="A37" s="81"/>
      <c r="B37" s="95" t="s">
        <v>846</v>
      </c>
      <c r="C37" s="20">
        <f t="shared" si="1"/>
        <v>170</v>
      </c>
      <c r="D37" s="12">
        <v>0</v>
      </c>
      <c r="E37" s="94">
        <v>170</v>
      </c>
      <c r="F37" s="94">
        <v>0</v>
      </c>
      <c r="G37" s="94"/>
      <c r="H37" s="20">
        <f t="shared" si="10"/>
        <v>170</v>
      </c>
      <c r="I37" s="93">
        <v>0</v>
      </c>
      <c r="J37" s="93">
        <v>170</v>
      </c>
      <c r="K37" s="93">
        <v>0</v>
      </c>
      <c r="L37" s="93"/>
      <c r="M37" s="20">
        <f t="shared" ref="M37" si="16">IFERROR(H37/C37*100,"-")</f>
        <v>100</v>
      </c>
      <c r="N37" s="20">
        <f t="shared" ref="N37" si="17">C37-H37</f>
        <v>0</v>
      </c>
      <c r="O37" s="20" t="str">
        <f t="shared" ref="O37" si="18">IFERROR(I37/D37*100,"-")</f>
        <v>-</v>
      </c>
      <c r="P37" s="20">
        <f t="shared" ref="P37" si="19">D37-I37</f>
        <v>0</v>
      </c>
      <c r="Q37" s="20">
        <f t="shared" ref="Q37" si="20">IFERROR(J37/E37*100,"-")</f>
        <v>100</v>
      </c>
      <c r="R37" s="20">
        <f t="shared" ref="R37" si="21">E37-J37</f>
        <v>0</v>
      </c>
      <c r="S37" s="20" t="str">
        <f t="shared" ref="S37" si="22">IFERROR(K37/F37*100,"-")</f>
        <v>-</v>
      </c>
      <c r="T37" s="20">
        <f t="shared" ref="T37" si="23">F37-K37</f>
        <v>0</v>
      </c>
      <c r="U37" s="153"/>
    </row>
    <row r="38" spans="1:21" s="16" customFormat="1" ht="38.25" hidden="1" customHeight="1" outlineLevel="1" x14ac:dyDescent="0.25">
      <c r="A38" s="86"/>
      <c r="B38" s="87" t="s">
        <v>32</v>
      </c>
      <c r="C38" s="23">
        <f t="shared" si="1"/>
        <v>15528.8</v>
      </c>
      <c r="D38" s="88">
        <f>SUM(D39:D40)</f>
        <v>15528.8</v>
      </c>
      <c r="E38" s="88">
        <f>SUM(E39:E40)</f>
        <v>0</v>
      </c>
      <c r="F38" s="88">
        <f>SUM(F39:F40)</f>
        <v>0</v>
      </c>
      <c r="G38" s="88">
        <f>SUM(G39:G40)</f>
        <v>0</v>
      </c>
      <c r="H38" s="23">
        <f t="shared" si="10"/>
        <v>3647.9</v>
      </c>
      <c r="I38" s="88">
        <f>SUM(I39:I40)</f>
        <v>3647.9</v>
      </c>
      <c r="J38" s="88">
        <f>SUM(J39:J40)</f>
        <v>0</v>
      </c>
      <c r="K38" s="88">
        <f>SUM(K39:K40)</f>
        <v>0</v>
      </c>
      <c r="L38" s="88">
        <f>SUM(L39:L40)</f>
        <v>0</v>
      </c>
      <c r="M38" s="23">
        <f t="shared" si="2"/>
        <v>23.491190562052449</v>
      </c>
      <c r="N38" s="23">
        <f t="shared" si="3"/>
        <v>11880.9</v>
      </c>
      <c r="O38" s="23">
        <f t="shared" si="4"/>
        <v>23.491190562052449</v>
      </c>
      <c r="P38" s="23">
        <f t="shared" si="5"/>
        <v>11880.9</v>
      </c>
      <c r="Q38" s="23" t="str">
        <f t="shared" si="6"/>
        <v>-</v>
      </c>
      <c r="R38" s="23">
        <f t="shared" si="7"/>
        <v>0</v>
      </c>
      <c r="S38" s="23" t="str">
        <f t="shared" si="8"/>
        <v>-</v>
      </c>
      <c r="T38" s="23">
        <f t="shared" si="9"/>
        <v>0</v>
      </c>
      <c r="U38" s="150"/>
    </row>
    <row r="39" spans="1:21" s="16" customFormat="1" ht="60" hidden="1" customHeight="1" outlineLevel="2" x14ac:dyDescent="0.25">
      <c r="A39" s="91"/>
      <c r="B39" s="92" t="s">
        <v>33</v>
      </c>
      <c r="C39" s="20">
        <f t="shared" si="1"/>
        <v>12298.8</v>
      </c>
      <c r="D39" s="85">
        <v>12298.8</v>
      </c>
      <c r="E39" s="99">
        <v>0</v>
      </c>
      <c r="F39" s="99">
        <v>0</v>
      </c>
      <c r="G39" s="99">
        <v>0</v>
      </c>
      <c r="H39" s="20">
        <f t="shared" si="10"/>
        <v>417.9</v>
      </c>
      <c r="I39" s="99">
        <v>417.9</v>
      </c>
      <c r="J39" s="99">
        <v>0</v>
      </c>
      <c r="K39" s="99">
        <v>0</v>
      </c>
      <c r="L39" s="99">
        <v>0</v>
      </c>
      <c r="M39" s="20">
        <f t="shared" si="2"/>
        <v>3.3978924773148602</v>
      </c>
      <c r="N39" s="20">
        <f t="shared" si="3"/>
        <v>11880.9</v>
      </c>
      <c r="O39" s="20">
        <f t="shared" si="4"/>
        <v>3.3978924773148602</v>
      </c>
      <c r="P39" s="20">
        <f t="shared" si="5"/>
        <v>11880.9</v>
      </c>
      <c r="Q39" s="20" t="str">
        <f t="shared" si="6"/>
        <v>-</v>
      </c>
      <c r="R39" s="20">
        <f t="shared" si="7"/>
        <v>0</v>
      </c>
      <c r="S39" s="20" t="str">
        <f t="shared" si="8"/>
        <v>-</v>
      </c>
      <c r="T39" s="20">
        <f t="shared" si="9"/>
        <v>0</v>
      </c>
      <c r="U39" s="185" t="s">
        <v>1004</v>
      </c>
    </row>
    <row r="40" spans="1:21" s="16" customFormat="1" ht="25.5" hidden="1" customHeight="1" outlineLevel="2" x14ac:dyDescent="0.25">
      <c r="A40" s="91"/>
      <c r="B40" s="92" t="s">
        <v>34</v>
      </c>
      <c r="C40" s="20">
        <f t="shared" si="1"/>
        <v>3230</v>
      </c>
      <c r="D40" s="85">
        <v>3230</v>
      </c>
      <c r="E40" s="99">
        <v>0</v>
      </c>
      <c r="F40" s="99">
        <v>0</v>
      </c>
      <c r="G40" s="99">
        <v>0</v>
      </c>
      <c r="H40" s="20">
        <f t="shared" si="10"/>
        <v>3230</v>
      </c>
      <c r="I40" s="99">
        <v>3230</v>
      </c>
      <c r="J40" s="99">
        <v>0</v>
      </c>
      <c r="K40" s="99">
        <v>0</v>
      </c>
      <c r="L40" s="99">
        <v>0</v>
      </c>
      <c r="M40" s="20">
        <f t="shared" si="2"/>
        <v>100</v>
      </c>
      <c r="N40" s="20">
        <f t="shared" si="3"/>
        <v>0</v>
      </c>
      <c r="O40" s="20">
        <f t="shared" si="4"/>
        <v>100</v>
      </c>
      <c r="P40" s="20">
        <f t="shared" si="5"/>
        <v>0</v>
      </c>
      <c r="Q40" s="20" t="str">
        <f t="shared" si="6"/>
        <v>-</v>
      </c>
      <c r="R40" s="20">
        <f t="shared" si="7"/>
        <v>0</v>
      </c>
      <c r="S40" s="20" t="str">
        <f t="shared" si="8"/>
        <v>-</v>
      </c>
      <c r="T40" s="20">
        <f t="shared" si="9"/>
        <v>0</v>
      </c>
      <c r="U40" s="229"/>
    </row>
    <row r="41" spans="1:21" s="16" customFormat="1" ht="25.5" hidden="1" customHeight="1" outlineLevel="1" x14ac:dyDescent="0.25">
      <c r="A41" s="86"/>
      <c r="B41" s="87" t="s">
        <v>35</v>
      </c>
      <c r="C41" s="23">
        <f>SUM(D41:F41)</f>
        <v>85828.700000000012</v>
      </c>
      <c r="D41" s="88">
        <f>D42+D43+D44</f>
        <v>14614.6</v>
      </c>
      <c r="E41" s="88">
        <f t="shared" ref="E41:G41" si="24">E42+E43+E44</f>
        <v>71214.100000000006</v>
      </c>
      <c r="F41" s="88">
        <f t="shared" si="24"/>
        <v>0</v>
      </c>
      <c r="G41" s="88">
        <f t="shared" si="24"/>
        <v>0</v>
      </c>
      <c r="H41" s="23">
        <f t="shared" si="10"/>
        <v>77683.100000000006</v>
      </c>
      <c r="I41" s="88">
        <f>I42+I43+I44</f>
        <v>6469</v>
      </c>
      <c r="J41" s="88">
        <f t="shared" ref="J41:L41" si="25">J42+J43+J44</f>
        <v>71214.100000000006</v>
      </c>
      <c r="K41" s="88">
        <f t="shared" si="25"/>
        <v>0</v>
      </c>
      <c r="L41" s="88">
        <f t="shared" si="25"/>
        <v>0</v>
      </c>
      <c r="M41" s="23">
        <f t="shared" si="2"/>
        <v>90.509468278093451</v>
      </c>
      <c r="N41" s="23">
        <f t="shared" si="3"/>
        <v>8145.6000000000058</v>
      </c>
      <c r="O41" s="23">
        <f t="shared" si="4"/>
        <v>44.26395522285933</v>
      </c>
      <c r="P41" s="23">
        <f t="shared" si="5"/>
        <v>8145.6</v>
      </c>
      <c r="Q41" s="23">
        <f t="shared" si="6"/>
        <v>100</v>
      </c>
      <c r="R41" s="23">
        <f t="shared" si="7"/>
        <v>0</v>
      </c>
      <c r="S41" s="23" t="str">
        <f t="shared" si="8"/>
        <v>-</v>
      </c>
      <c r="T41" s="23">
        <f t="shared" si="9"/>
        <v>0</v>
      </c>
      <c r="U41" s="151"/>
    </row>
    <row r="42" spans="1:21" s="16" customFormat="1" ht="25.5" hidden="1" customHeight="1" outlineLevel="2" x14ac:dyDescent="0.25">
      <c r="A42" s="91"/>
      <c r="B42" s="92" t="s">
        <v>188</v>
      </c>
      <c r="C42" s="20">
        <f t="shared" si="1"/>
        <v>18022.3</v>
      </c>
      <c r="D42" s="12">
        <v>1802</v>
      </c>
      <c r="E42" s="85">
        <v>16220.3</v>
      </c>
      <c r="F42" s="94">
        <v>0</v>
      </c>
      <c r="G42" s="94">
        <v>0</v>
      </c>
      <c r="H42" s="20">
        <f t="shared" si="10"/>
        <v>18022.3</v>
      </c>
      <c r="I42" s="93">
        <v>1802</v>
      </c>
      <c r="J42" s="85">
        <v>16220.3</v>
      </c>
      <c r="K42" s="94">
        <v>0</v>
      </c>
      <c r="L42" s="94">
        <v>0</v>
      </c>
      <c r="M42" s="20">
        <f t="shared" si="2"/>
        <v>100</v>
      </c>
      <c r="N42" s="20">
        <f t="shared" si="3"/>
        <v>0</v>
      </c>
      <c r="O42" s="20">
        <f t="shared" si="4"/>
        <v>100</v>
      </c>
      <c r="P42" s="20">
        <f t="shared" si="5"/>
        <v>0</v>
      </c>
      <c r="Q42" s="20">
        <f t="shared" si="6"/>
        <v>100</v>
      </c>
      <c r="R42" s="20">
        <f t="shared" si="7"/>
        <v>0</v>
      </c>
      <c r="S42" s="20" t="str">
        <f t="shared" si="8"/>
        <v>-</v>
      </c>
      <c r="T42" s="20">
        <f t="shared" si="9"/>
        <v>0</v>
      </c>
      <c r="U42" s="416" t="s">
        <v>1005</v>
      </c>
    </row>
    <row r="43" spans="1:21" s="16" customFormat="1" ht="105.75" hidden="1" customHeight="1" outlineLevel="2" x14ac:dyDescent="0.25">
      <c r="A43" s="91"/>
      <c r="B43" s="92" t="s">
        <v>189</v>
      </c>
      <c r="C43" s="20">
        <f t="shared" si="1"/>
        <v>65306.400000000001</v>
      </c>
      <c r="D43" s="12">
        <v>10312.6</v>
      </c>
      <c r="E43" s="85">
        <v>54993.8</v>
      </c>
      <c r="F43" s="94">
        <v>0</v>
      </c>
      <c r="G43" s="94">
        <v>0</v>
      </c>
      <c r="H43" s="20">
        <f t="shared" si="10"/>
        <v>59660.800000000003</v>
      </c>
      <c r="I43" s="93">
        <v>4667</v>
      </c>
      <c r="J43" s="85">
        <v>54993.8</v>
      </c>
      <c r="K43" s="94">
        <v>0</v>
      </c>
      <c r="L43" s="94">
        <v>0</v>
      </c>
      <c r="M43" s="20">
        <f t="shared" si="2"/>
        <v>91.3552117403501</v>
      </c>
      <c r="N43" s="20">
        <f t="shared" si="3"/>
        <v>5645.5999999999985</v>
      </c>
      <c r="O43" s="20">
        <f t="shared" si="4"/>
        <v>45.25531873630316</v>
      </c>
      <c r="P43" s="20">
        <f t="shared" si="5"/>
        <v>5645.6</v>
      </c>
      <c r="Q43" s="20">
        <f t="shared" si="6"/>
        <v>100</v>
      </c>
      <c r="R43" s="20">
        <f t="shared" si="7"/>
        <v>0</v>
      </c>
      <c r="S43" s="20" t="str">
        <f t="shared" si="8"/>
        <v>-</v>
      </c>
      <c r="T43" s="20">
        <f t="shared" si="9"/>
        <v>0</v>
      </c>
      <c r="U43" s="417"/>
    </row>
    <row r="44" spans="1:21" s="16" customFormat="1" ht="50.25" hidden="1" customHeight="1" outlineLevel="2" x14ac:dyDescent="0.25">
      <c r="A44" s="91"/>
      <c r="B44" s="92" t="s">
        <v>285</v>
      </c>
      <c r="C44" s="20">
        <f t="shared" si="1"/>
        <v>2500</v>
      </c>
      <c r="D44" s="12">
        <v>2500</v>
      </c>
      <c r="E44" s="85">
        <v>0</v>
      </c>
      <c r="F44" s="94">
        <v>0</v>
      </c>
      <c r="G44" s="94">
        <v>0</v>
      </c>
      <c r="H44" s="20">
        <f t="shared" si="10"/>
        <v>0</v>
      </c>
      <c r="I44" s="93">
        <v>0</v>
      </c>
      <c r="J44" s="94">
        <v>0</v>
      </c>
      <c r="K44" s="94">
        <v>0</v>
      </c>
      <c r="L44" s="94">
        <v>0</v>
      </c>
      <c r="M44" s="20">
        <f t="shared" ref="M44" si="26">IFERROR(H44/C44*100,"-")</f>
        <v>0</v>
      </c>
      <c r="N44" s="20">
        <f t="shared" si="3"/>
        <v>2500</v>
      </c>
      <c r="O44" s="20">
        <f t="shared" ref="O44" si="27">IFERROR(I44/D44*100,"-")</f>
        <v>0</v>
      </c>
      <c r="P44" s="20">
        <f t="shared" si="5"/>
        <v>2500</v>
      </c>
      <c r="Q44" s="20" t="str">
        <f t="shared" ref="Q44" si="28">IFERROR(J44/E44*100,"-")</f>
        <v>-</v>
      </c>
      <c r="R44" s="20">
        <f t="shared" si="7"/>
        <v>0</v>
      </c>
      <c r="S44" s="20" t="str">
        <f t="shared" ref="S44" si="29">IFERROR(K44/F44*100,"-")</f>
        <v>-</v>
      </c>
      <c r="T44" s="20">
        <f t="shared" si="9"/>
        <v>0</v>
      </c>
      <c r="U44" s="391" t="s">
        <v>1006</v>
      </c>
    </row>
    <row r="45" spans="1:21" s="29" customFormat="1" ht="38.25" hidden="1" customHeight="1" outlineLevel="1" x14ac:dyDescent="0.25">
      <c r="A45" s="86"/>
      <c r="B45" s="87" t="s">
        <v>36</v>
      </c>
      <c r="C45" s="23">
        <f t="shared" si="1"/>
        <v>10542.3</v>
      </c>
      <c r="D45" s="88">
        <f>SUM(D46:D47)</f>
        <v>6082.3</v>
      </c>
      <c r="E45" s="88">
        <f t="shared" ref="E45:L45" si="30">SUM(E46:E47)</f>
        <v>4460</v>
      </c>
      <c r="F45" s="88">
        <f t="shared" si="30"/>
        <v>0</v>
      </c>
      <c r="G45" s="88">
        <f t="shared" si="30"/>
        <v>0</v>
      </c>
      <c r="H45" s="23">
        <f t="shared" si="10"/>
        <v>10542.3</v>
      </c>
      <c r="I45" s="88">
        <f t="shared" si="30"/>
        <v>6082.3</v>
      </c>
      <c r="J45" s="88">
        <f t="shared" si="30"/>
        <v>4460</v>
      </c>
      <c r="K45" s="88">
        <f t="shared" si="30"/>
        <v>0</v>
      </c>
      <c r="L45" s="88">
        <f t="shared" si="30"/>
        <v>0</v>
      </c>
      <c r="M45" s="23">
        <f t="shared" si="2"/>
        <v>100</v>
      </c>
      <c r="N45" s="23">
        <f t="shared" si="3"/>
        <v>0</v>
      </c>
      <c r="O45" s="23">
        <f t="shared" si="4"/>
        <v>100</v>
      </c>
      <c r="P45" s="23">
        <f t="shared" si="5"/>
        <v>0</v>
      </c>
      <c r="Q45" s="23">
        <f t="shared" si="6"/>
        <v>100</v>
      </c>
      <c r="R45" s="23">
        <f t="shared" si="7"/>
        <v>0</v>
      </c>
      <c r="S45" s="23" t="str">
        <f t="shared" si="8"/>
        <v>-</v>
      </c>
      <c r="T45" s="23">
        <f t="shared" si="9"/>
        <v>0</v>
      </c>
      <c r="U45" s="155"/>
    </row>
    <row r="46" spans="1:21" s="16" customFormat="1" ht="25.5" hidden="1" customHeight="1" outlineLevel="2" x14ac:dyDescent="0.25">
      <c r="A46" s="91"/>
      <c r="B46" s="92" t="s">
        <v>37</v>
      </c>
      <c r="C46" s="20">
        <f t="shared" si="1"/>
        <v>7030</v>
      </c>
      <c r="D46" s="12">
        <v>2570</v>
      </c>
      <c r="E46" s="85">
        <v>4460</v>
      </c>
      <c r="F46" s="94">
        <v>0</v>
      </c>
      <c r="G46" s="94">
        <v>0</v>
      </c>
      <c r="H46" s="20">
        <f t="shared" si="10"/>
        <v>7030</v>
      </c>
      <c r="I46" s="12">
        <v>2570</v>
      </c>
      <c r="J46" s="85">
        <v>4460</v>
      </c>
      <c r="K46" s="93">
        <v>0</v>
      </c>
      <c r="L46" s="93">
        <v>0</v>
      </c>
      <c r="M46" s="20">
        <f t="shared" si="2"/>
        <v>100</v>
      </c>
      <c r="N46" s="20">
        <f t="shared" si="3"/>
        <v>0</v>
      </c>
      <c r="O46" s="20">
        <f t="shared" si="4"/>
        <v>100</v>
      </c>
      <c r="P46" s="20">
        <f t="shared" si="5"/>
        <v>0</v>
      </c>
      <c r="Q46" s="20">
        <f t="shared" si="6"/>
        <v>100</v>
      </c>
      <c r="R46" s="20">
        <f t="shared" si="7"/>
        <v>0</v>
      </c>
      <c r="S46" s="20" t="str">
        <f t="shared" si="8"/>
        <v>-</v>
      </c>
      <c r="T46" s="20">
        <f t="shared" si="9"/>
        <v>0</v>
      </c>
      <c r="U46" s="412"/>
    </row>
    <row r="47" spans="1:21" s="16" customFormat="1" ht="25.5" hidden="1" customHeight="1" outlineLevel="2" x14ac:dyDescent="0.25">
      <c r="A47" s="91"/>
      <c r="B47" s="92" t="s">
        <v>38</v>
      </c>
      <c r="C47" s="20">
        <f t="shared" si="1"/>
        <v>3512.3</v>
      </c>
      <c r="D47" s="85">
        <v>3512.3</v>
      </c>
      <c r="E47" s="94">
        <v>0</v>
      </c>
      <c r="F47" s="94">
        <v>0</v>
      </c>
      <c r="G47" s="94">
        <v>0</v>
      </c>
      <c r="H47" s="20">
        <f t="shared" si="10"/>
        <v>3512.3</v>
      </c>
      <c r="I47" s="85">
        <v>3512.3</v>
      </c>
      <c r="J47" s="94">
        <v>0</v>
      </c>
      <c r="K47" s="93">
        <v>0</v>
      </c>
      <c r="L47" s="93">
        <v>0</v>
      </c>
      <c r="M47" s="20">
        <f t="shared" si="2"/>
        <v>100</v>
      </c>
      <c r="N47" s="20">
        <f t="shared" si="3"/>
        <v>0</v>
      </c>
      <c r="O47" s="20">
        <f t="shared" si="4"/>
        <v>100</v>
      </c>
      <c r="P47" s="20">
        <f t="shared" si="5"/>
        <v>0</v>
      </c>
      <c r="Q47" s="20" t="str">
        <f t="shared" si="6"/>
        <v>-</v>
      </c>
      <c r="R47" s="20">
        <f t="shared" si="7"/>
        <v>0</v>
      </c>
      <c r="S47" s="20" t="str">
        <f t="shared" si="8"/>
        <v>-</v>
      </c>
      <c r="T47" s="20">
        <f t="shared" si="9"/>
        <v>0</v>
      </c>
      <c r="U47" s="413"/>
    </row>
    <row r="48" spans="1:21" s="16" customFormat="1" ht="44.25" hidden="1" customHeight="1" outlineLevel="1" x14ac:dyDescent="0.25">
      <c r="A48" s="86"/>
      <c r="B48" s="87" t="s">
        <v>39</v>
      </c>
      <c r="C48" s="23">
        <f t="shared" si="1"/>
        <v>54886.2</v>
      </c>
      <c r="D48" s="88">
        <f>D49</f>
        <v>54886.2</v>
      </c>
      <c r="E48" s="88">
        <f t="shared" ref="E48:L48" si="31">E49</f>
        <v>0</v>
      </c>
      <c r="F48" s="88">
        <f t="shared" si="31"/>
        <v>0</v>
      </c>
      <c r="G48" s="88">
        <f t="shared" si="31"/>
        <v>0</v>
      </c>
      <c r="H48" s="23">
        <f t="shared" si="10"/>
        <v>54016.4</v>
      </c>
      <c r="I48" s="88">
        <f t="shared" si="31"/>
        <v>54016.4</v>
      </c>
      <c r="J48" s="88">
        <f t="shared" si="31"/>
        <v>0</v>
      </c>
      <c r="K48" s="88">
        <f t="shared" si="31"/>
        <v>0</v>
      </c>
      <c r="L48" s="88">
        <f t="shared" si="31"/>
        <v>0</v>
      </c>
      <c r="M48" s="23">
        <f t="shared" si="2"/>
        <v>98.415266496860781</v>
      </c>
      <c r="N48" s="23">
        <f t="shared" si="3"/>
        <v>869.79999999999563</v>
      </c>
      <c r="O48" s="23">
        <f t="shared" si="4"/>
        <v>98.415266496860781</v>
      </c>
      <c r="P48" s="23">
        <f t="shared" si="5"/>
        <v>869.79999999999563</v>
      </c>
      <c r="Q48" s="23" t="str">
        <f t="shared" si="6"/>
        <v>-</v>
      </c>
      <c r="R48" s="23">
        <f t="shared" si="7"/>
        <v>0</v>
      </c>
      <c r="S48" s="23" t="str">
        <f t="shared" si="8"/>
        <v>-</v>
      </c>
      <c r="T48" s="23">
        <f t="shared" si="9"/>
        <v>0</v>
      </c>
      <c r="U48" s="410" t="s">
        <v>932</v>
      </c>
    </row>
    <row r="49" spans="1:21" s="16" customFormat="1" ht="42.75" hidden="1" customHeight="1" outlineLevel="2" x14ac:dyDescent="0.25">
      <c r="A49" s="91"/>
      <c r="B49" s="92" t="s">
        <v>40</v>
      </c>
      <c r="C49" s="20">
        <f t="shared" si="1"/>
        <v>54886.2</v>
      </c>
      <c r="D49" s="12">
        <v>54886.2</v>
      </c>
      <c r="E49" s="26">
        <v>0</v>
      </c>
      <c r="F49" s="26">
        <v>0</v>
      </c>
      <c r="G49" s="26">
        <v>0</v>
      </c>
      <c r="H49" s="20">
        <f t="shared" si="10"/>
        <v>54016.4</v>
      </c>
      <c r="I49" s="93">
        <v>54016.4</v>
      </c>
      <c r="J49" s="26">
        <v>0</v>
      </c>
      <c r="K49" s="26">
        <v>0</v>
      </c>
      <c r="L49" s="26">
        <v>0</v>
      </c>
      <c r="M49" s="20">
        <f t="shared" si="2"/>
        <v>98.415266496860781</v>
      </c>
      <c r="N49" s="20">
        <f t="shared" si="3"/>
        <v>869.79999999999563</v>
      </c>
      <c r="O49" s="20">
        <f t="shared" si="4"/>
        <v>98.415266496860781</v>
      </c>
      <c r="P49" s="20">
        <f t="shared" si="5"/>
        <v>869.79999999999563</v>
      </c>
      <c r="Q49" s="20" t="str">
        <f t="shared" si="6"/>
        <v>-</v>
      </c>
      <c r="R49" s="20">
        <f t="shared" si="7"/>
        <v>0</v>
      </c>
      <c r="S49" s="20" t="str">
        <f t="shared" si="8"/>
        <v>-</v>
      </c>
      <c r="T49" s="20">
        <f t="shared" si="9"/>
        <v>0</v>
      </c>
      <c r="U49" s="411"/>
    </row>
    <row r="50" spans="1:21" s="16" customFormat="1" ht="63" hidden="1" customHeight="1" outlineLevel="1" x14ac:dyDescent="0.25">
      <c r="A50" s="100"/>
      <c r="B50" s="101" t="s">
        <v>41</v>
      </c>
      <c r="C50" s="23">
        <f t="shared" si="1"/>
        <v>72.7</v>
      </c>
      <c r="D50" s="102">
        <f>D51</f>
        <v>0</v>
      </c>
      <c r="E50" s="102">
        <f t="shared" ref="E50:L50" si="32">E51</f>
        <v>0</v>
      </c>
      <c r="F50" s="102">
        <f t="shared" si="32"/>
        <v>72.7</v>
      </c>
      <c r="G50" s="102">
        <f t="shared" si="32"/>
        <v>0</v>
      </c>
      <c r="H50" s="23">
        <f t="shared" si="10"/>
        <v>72.7</v>
      </c>
      <c r="I50" s="102">
        <f t="shared" si="32"/>
        <v>0</v>
      </c>
      <c r="J50" s="102">
        <f t="shared" si="32"/>
        <v>0</v>
      </c>
      <c r="K50" s="102">
        <f t="shared" si="32"/>
        <v>72.7</v>
      </c>
      <c r="L50" s="102">
        <f t="shared" si="32"/>
        <v>0</v>
      </c>
      <c r="M50" s="23">
        <f t="shared" si="2"/>
        <v>100</v>
      </c>
      <c r="N50" s="23">
        <f t="shared" si="3"/>
        <v>0</v>
      </c>
      <c r="O50" s="23" t="str">
        <f t="shared" si="4"/>
        <v>-</v>
      </c>
      <c r="P50" s="23">
        <f t="shared" si="5"/>
        <v>0</v>
      </c>
      <c r="Q50" s="23" t="str">
        <f t="shared" si="6"/>
        <v>-</v>
      </c>
      <c r="R50" s="23">
        <f t="shared" si="7"/>
        <v>0</v>
      </c>
      <c r="S50" s="23">
        <f t="shared" si="8"/>
        <v>100</v>
      </c>
      <c r="T50" s="23">
        <f t="shared" si="9"/>
        <v>0</v>
      </c>
      <c r="U50" s="150"/>
    </row>
    <row r="51" spans="1:21" s="16" customFormat="1" ht="48" hidden="1" customHeight="1" outlineLevel="2" x14ac:dyDescent="0.25">
      <c r="A51" s="81"/>
      <c r="B51" s="96" t="s">
        <v>42</v>
      </c>
      <c r="C51" s="20">
        <f t="shared" si="1"/>
        <v>72.7</v>
      </c>
      <c r="D51" s="12">
        <v>0</v>
      </c>
      <c r="E51" s="94">
        <v>0</v>
      </c>
      <c r="F51" s="94">
        <v>72.7</v>
      </c>
      <c r="G51" s="94">
        <v>0</v>
      </c>
      <c r="H51" s="23">
        <f t="shared" si="10"/>
        <v>72.7</v>
      </c>
      <c r="I51" s="93">
        <v>0</v>
      </c>
      <c r="J51" s="93"/>
      <c r="K51" s="93">
        <v>72.7</v>
      </c>
      <c r="L51" s="93"/>
      <c r="M51" s="20">
        <f t="shared" si="2"/>
        <v>100</v>
      </c>
      <c r="N51" s="20">
        <f t="shared" si="3"/>
        <v>0</v>
      </c>
      <c r="O51" s="20" t="str">
        <f t="shared" si="4"/>
        <v>-</v>
      </c>
      <c r="P51" s="20">
        <f t="shared" si="5"/>
        <v>0</v>
      </c>
      <c r="Q51" s="20" t="str">
        <f t="shared" si="6"/>
        <v>-</v>
      </c>
      <c r="R51" s="20">
        <f t="shared" si="7"/>
        <v>0</v>
      </c>
      <c r="S51" s="20">
        <f t="shared" si="8"/>
        <v>100</v>
      </c>
      <c r="T51" s="20">
        <f t="shared" si="9"/>
        <v>0</v>
      </c>
      <c r="U51" s="45" t="s">
        <v>880</v>
      </c>
    </row>
    <row r="52" spans="1:21" s="9" customFormat="1" ht="45" customHeight="1" collapsed="1" x14ac:dyDescent="0.25">
      <c r="A52" s="77">
        <v>3</v>
      </c>
      <c r="B52" s="6" t="s">
        <v>54</v>
      </c>
      <c r="C52" s="7">
        <f t="shared" si="1"/>
        <v>18019.7</v>
      </c>
      <c r="D52" s="7">
        <f>D53+D60+D62</f>
        <v>18019.7</v>
      </c>
      <c r="E52" s="7">
        <f>E53+E60+E62</f>
        <v>0</v>
      </c>
      <c r="F52" s="7">
        <f>F53+F60+F62</f>
        <v>0</v>
      </c>
      <c r="G52" s="7">
        <f>G53+G60+G62</f>
        <v>0</v>
      </c>
      <c r="H52" s="7">
        <f t="shared" si="10"/>
        <v>17979.900000000001</v>
      </c>
      <c r="I52" s="7">
        <f>I53+I60+I62</f>
        <v>17979.900000000001</v>
      </c>
      <c r="J52" s="7">
        <f>J53+J60+J62</f>
        <v>0</v>
      </c>
      <c r="K52" s="7">
        <f>K53+K60+K62</f>
        <v>0</v>
      </c>
      <c r="L52" s="7">
        <f>L53+L60+L62</f>
        <v>0</v>
      </c>
      <c r="M52" s="7">
        <f t="shared" si="2"/>
        <v>99.779130618156799</v>
      </c>
      <c r="N52" s="7">
        <f t="shared" si="3"/>
        <v>39.799999999999272</v>
      </c>
      <c r="O52" s="7">
        <f t="shared" si="4"/>
        <v>99.779130618156799</v>
      </c>
      <c r="P52" s="7">
        <f t="shared" si="5"/>
        <v>39.799999999999272</v>
      </c>
      <c r="Q52" s="7" t="str">
        <f t="shared" si="6"/>
        <v>-</v>
      </c>
      <c r="R52" s="7">
        <f t="shared" si="7"/>
        <v>0</v>
      </c>
      <c r="S52" s="7" t="str">
        <f t="shared" si="8"/>
        <v>-</v>
      </c>
      <c r="T52" s="7">
        <f t="shared" si="9"/>
        <v>0</v>
      </c>
      <c r="U52" s="184"/>
    </row>
    <row r="53" spans="1:21" s="29" customFormat="1" ht="38.25" hidden="1" outlineLevel="1" x14ac:dyDescent="0.25">
      <c r="A53" s="57"/>
      <c r="B53" s="50" t="s">
        <v>53</v>
      </c>
      <c r="C53" s="23">
        <f t="shared" si="1"/>
        <v>10232.200000000001</v>
      </c>
      <c r="D53" s="23">
        <f>SUM(D54:D59)</f>
        <v>10232.200000000001</v>
      </c>
      <c r="E53" s="23">
        <f>SUM(E54:E59)</f>
        <v>0</v>
      </c>
      <c r="F53" s="23">
        <f>SUM(F54:F59)</f>
        <v>0</v>
      </c>
      <c r="G53" s="23">
        <f>SUM(G54:G59)</f>
        <v>0</v>
      </c>
      <c r="H53" s="23">
        <f t="shared" si="10"/>
        <v>10192.700000000001</v>
      </c>
      <c r="I53" s="23">
        <f>SUM(I54:I59)</f>
        <v>10192.700000000001</v>
      </c>
      <c r="J53" s="23">
        <f>SUM(J54:J59)</f>
        <v>0</v>
      </c>
      <c r="K53" s="23">
        <f>SUM(K54:K59)</f>
        <v>0</v>
      </c>
      <c r="L53" s="23">
        <f>SUM(L54:L59)</f>
        <v>0</v>
      </c>
      <c r="M53" s="23">
        <f t="shared" si="2"/>
        <v>99.613963761458919</v>
      </c>
      <c r="N53" s="23">
        <f t="shared" si="3"/>
        <v>39.5</v>
      </c>
      <c r="O53" s="23">
        <f t="shared" si="4"/>
        <v>99.613963761458919</v>
      </c>
      <c r="P53" s="23">
        <f t="shared" si="5"/>
        <v>39.5</v>
      </c>
      <c r="Q53" s="23" t="str">
        <f t="shared" si="6"/>
        <v>-</v>
      </c>
      <c r="R53" s="23">
        <f t="shared" si="7"/>
        <v>0</v>
      </c>
      <c r="S53" s="23" t="str">
        <f t="shared" si="8"/>
        <v>-</v>
      </c>
      <c r="T53" s="23">
        <f t="shared" si="9"/>
        <v>0</v>
      </c>
      <c r="U53" s="45"/>
    </row>
    <row r="54" spans="1:21" s="16" customFormat="1" ht="57" hidden="1" customHeight="1" outlineLevel="2" x14ac:dyDescent="0.25">
      <c r="A54" s="79"/>
      <c r="B54" s="49" t="s">
        <v>45</v>
      </c>
      <c r="C54" s="20">
        <f t="shared" si="1"/>
        <v>1124.8</v>
      </c>
      <c r="D54" s="17">
        <v>1124.8</v>
      </c>
      <c r="E54" s="17">
        <v>0</v>
      </c>
      <c r="F54" s="17">
        <v>0</v>
      </c>
      <c r="G54" s="17">
        <v>0</v>
      </c>
      <c r="H54" s="17">
        <f t="shared" si="10"/>
        <v>1124.8</v>
      </c>
      <c r="I54" s="17">
        <v>1124.8</v>
      </c>
      <c r="J54" s="20">
        <v>0</v>
      </c>
      <c r="K54" s="20">
        <v>0</v>
      </c>
      <c r="L54" s="20">
        <v>0</v>
      </c>
      <c r="M54" s="20">
        <f t="shared" si="2"/>
        <v>100</v>
      </c>
      <c r="N54" s="20">
        <f t="shared" si="3"/>
        <v>0</v>
      </c>
      <c r="O54" s="20">
        <f t="shared" si="4"/>
        <v>100</v>
      </c>
      <c r="P54" s="20">
        <f t="shared" si="5"/>
        <v>0</v>
      </c>
      <c r="Q54" s="20" t="str">
        <f t="shared" si="6"/>
        <v>-</v>
      </c>
      <c r="R54" s="20">
        <f t="shared" si="7"/>
        <v>0</v>
      </c>
      <c r="S54" s="20" t="str">
        <f t="shared" si="8"/>
        <v>-</v>
      </c>
      <c r="T54" s="20">
        <f t="shared" si="9"/>
        <v>0</v>
      </c>
      <c r="U54" s="185" t="s">
        <v>921</v>
      </c>
    </row>
    <row r="55" spans="1:21" s="16" customFormat="1" ht="59.25" hidden="1" customHeight="1" outlineLevel="2" x14ac:dyDescent="0.25">
      <c r="A55" s="79"/>
      <c r="B55" s="49" t="s">
        <v>46</v>
      </c>
      <c r="C55" s="20">
        <f t="shared" si="1"/>
        <v>5279.5</v>
      </c>
      <c r="D55" s="20">
        <v>5279.5</v>
      </c>
      <c r="E55" s="20">
        <v>0</v>
      </c>
      <c r="F55" s="20">
        <v>0</v>
      </c>
      <c r="G55" s="20">
        <v>0</v>
      </c>
      <c r="H55" s="20">
        <f t="shared" si="10"/>
        <v>5240</v>
      </c>
      <c r="I55" s="20">
        <v>5240</v>
      </c>
      <c r="J55" s="20">
        <v>0</v>
      </c>
      <c r="K55" s="20">
        <v>0</v>
      </c>
      <c r="L55" s="20">
        <v>0</v>
      </c>
      <c r="M55" s="20">
        <f t="shared" si="2"/>
        <v>99.251823089307706</v>
      </c>
      <c r="N55" s="20">
        <f t="shared" si="3"/>
        <v>39.5</v>
      </c>
      <c r="O55" s="20">
        <f t="shared" si="4"/>
        <v>99.251823089307706</v>
      </c>
      <c r="P55" s="20">
        <f t="shared" si="5"/>
        <v>39.5</v>
      </c>
      <c r="Q55" s="20" t="str">
        <f t="shared" si="6"/>
        <v>-</v>
      </c>
      <c r="R55" s="20">
        <f t="shared" si="7"/>
        <v>0</v>
      </c>
      <c r="S55" s="20" t="str">
        <f t="shared" si="8"/>
        <v>-</v>
      </c>
      <c r="T55" s="20">
        <f t="shared" si="9"/>
        <v>0</v>
      </c>
      <c r="U55" s="45" t="s">
        <v>922</v>
      </c>
    </row>
    <row r="56" spans="1:21" s="16" customFormat="1" ht="45" hidden="1" outlineLevel="2" x14ac:dyDescent="0.25">
      <c r="A56" s="80"/>
      <c r="B56" s="54" t="s">
        <v>47</v>
      </c>
      <c r="C56" s="20">
        <f t="shared" si="1"/>
        <v>2397.9</v>
      </c>
      <c r="D56" s="20">
        <v>2397.9</v>
      </c>
      <c r="E56" s="20">
        <v>0</v>
      </c>
      <c r="F56" s="20">
        <v>0</v>
      </c>
      <c r="G56" s="20">
        <v>0</v>
      </c>
      <c r="H56" s="20">
        <f t="shared" si="10"/>
        <v>2397.9</v>
      </c>
      <c r="I56" s="20">
        <v>2397.9</v>
      </c>
      <c r="J56" s="20">
        <v>0</v>
      </c>
      <c r="K56" s="20">
        <v>0</v>
      </c>
      <c r="L56" s="20">
        <v>0</v>
      </c>
      <c r="M56" s="20">
        <f t="shared" si="2"/>
        <v>100</v>
      </c>
      <c r="N56" s="20">
        <f t="shared" si="3"/>
        <v>0</v>
      </c>
      <c r="O56" s="20">
        <f t="shared" si="4"/>
        <v>100</v>
      </c>
      <c r="P56" s="20">
        <f t="shared" si="5"/>
        <v>0</v>
      </c>
      <c r="Q56" s="20" t="str">
        <f t="shared" si="6"/>
        <v>-</v>
      </c>
      <c r="R56" s="20">
        <f t="shared" si="7"/>
        <v>0</v>
      </c>
      <c r="S56" s="20" t="str">
        <f t="shared" si="8"/>
        <v>-</v>
      </c>
      <c r="T56" s="20">
        <f t="shared" si="9"/>
        <v>0</v>
      </c>
      <c r="U56" s="45" t="s">
        <v>923</v>
      </c>
    </row>
    <row r="57" spans="1:21" s="16" customFormat="1" ht="45" hidden="1" outlineLevel="2" x14ac:dyDescent="0.25">
      <c r="A57" s="80"/>
      <c r="B57" s="54" t="s">
        <v>453</v>
      </c>
      <c r="C57" s="20">
        <f t="shared" si="1"/>
        <v>0</v>
      </c>
      <c r="D57" s="20">
        <v>0</v>
      </c>
      <c r="E57" s="20">
        <v>0</v>
      </c>
      <c r="F57" s="20"/>
      <c r="G57" s="20">
        <v>0</v>
      </c>
      <c r="H57" s="20">
        <f t="shared" si="10"/>
        <v>0</v>
      </c>
      <c r="I57" s="20">
        <v>0</v>
      </c>
      <c r="J57" s="20">
        <v>0</v>
      </c>
      <c r="K57" s="20">
        <v>0</v>
      </c>
      <c r="L57" s="20">
        <v>0</v>
      </c>
      <c r="M57" s="20" t="str">
        <f t="shared" si="2"/>
        <v>-</v>
      </c>
      <c r="N57" s="20">
        <f t="shared" si="3"/>
        <v>0</v>
      </c>
      <c r="O57" s="20" t="str">
        <f t="shared" si="4"/>
        <v>-</v>
      </c>
      <c r="P57" s="20">
        <f t="shared" si="5"/>
        <v>0</v>
      </c>
      <c r="Q57" s="20" t="str">
        <f t="shared" si="6"/>
        <v>-</v>
      </c>
      <c r="R57" s="20">
        <f t="shared" si="7"/>
        <v>0</v>
      </c>
      <c r="S57" s="20" t="str">
        <f t="shared" si="8"/>
        <v>-</v>
      </c>
      <c r="T57" s="20">
        <f t="shared" si="9"/>
        <v>0</v>
      </c>
      <c r="U57" s="45" t="s">
        <v>925</v>
      </c>
    </row>
    <row r="58" spans="1:21" s="16" customFormat="1" ht="45" hidden="1" outlineLevel="2" x14ac:dyDescent="0.25">
      <c r="A58" s="80"/>
      <c r="B58" s="54" t="s">
        <v>48</v>
      </c>
      <c r="C58" s="20">
        <f t="shared" si="1"/>
        <v>759.1</v>
      </c>
      <c r="D58" s="20">
        <v>759.1</v>
      </c>
      <c r="E58" s="20">
        <v>0</v>
      </c>
      <c r="F58" s="20">
        <v>0</v>
      </c>
      <c r="G58" s="20">
        <v>0</v>
      </c>
      <c r="H58" s="20">
        <f t="shared" si="10"/>
        <v>759.1</v>
      </c>
      <c r="I58" s="20">
        <v>759.1</v>
      </c>
      <c r="J58" s="20">
        <v>0</v>
      </c>
      <c r="K58" s="20">
        <v>0</v>
      </c>
      <c r="L58" s="20">
        <v>0</v>
      </c>
      <c r="M58" s="20">
        <f t="shared" si="2"/>
        <v>100</v>
      </c>
      <c r="N58" s="20">
        <f t="shared" si="3"/>
        <v>0</v>
      </c>
      <c r="O58" s="20">
        <f t="shared" si="4"/>
        <v>100</v>
      </c>
      <c r="P58" s="20">
        <f t="shared" si="5"/>
        <v>0</v>
      </c>
      <c r="Q58" s="20" t="str">
        <f t="shared" si="6"/>
        <v>-</v>
      </c>
      <c r="R58" s="20">
        <f t="shared" si="7"/>
        <v>0</v>
      </c>
      <c r="S58" s="20" t="str">
        <f t="shared" si="8"/>
        <v>-</v>
      </c>
      <c r="T58" s="20">
        <f t="shared" si="9"/>
        <v>0</v>
      </c>
      <c r="U58" s="45" t="s">
        <v>924</v>
      </c>
    </row>
    <row r="59" spans="1:21" s="16" customFormat="1" ht="73.5" hidden="1" customHeight="1" outlineLevel="2" x14ac:dyDescent="0.25">
      <c r="A59" s="80"/>
      <c r="B59" s="54" t="s">
        <v>868</v>
      </c>
      <c r="C59" s="20">
        <f t="shared" si="1"/>
        <v>670.9</v>
      </c>
      <c r="D59" s="17">
        <v>670.9</v>
      </c>
      <c r="E59" s="17">
        <v>0</v>
      </c>
      <c r="F59" s="17">
        <v>0</v>
      </c>
      <c r="G59" s="17">
        <v>0</v>
      </c>
      <c r="H59" s="17">
        <f t="shared" si="10"/>
        <v>670.9</v>
      </c>
      <c r="I59" s="17">
        <v>670.9</v>
      </c>
      <c r="J59" s="20">
        <v>0</v>
      </c>
      <c r="K59" s="20">
        <v>0</v>
      </c>
      <c r="L59" s="20">
        <v>0</v>
      </c>
      <c r="M59" s="20">
        <f t="shared" si="2"/>
        <v>100</v>
      </c>
      <c r="N59" s="20">
        <f t="shared" si="3"/>
        <v>0</v>
      </c>
      <c r="O59" s="20">
        <f t="shared" si="4"/>
        <v>100</v>
      </c>
      <c r="P59" s="20">
        <f t="shared" si="5"/>
        <v>0</v>
      </c>
      <c r="Q59" s="20" t="str">
        <f t="shared" si="6"/>
        <v>-</v>
      </c>
      <c r="R59" s="20">
        <f t="shared" si="7"/>
        <v>0</v>
      </c>
      <c r="S59" s="20" t="str">
        <f t="shared" si="8"/>
        <v>-</v>
      </c>
      <c r="T59" s="20">
        <f t="shared" si="9"/>
        <v>0</v>
      </c>
      <c r="U59" s="45" t="s">
        <v>926</v>
      </c>
    </row>
    <row r="60" spans="1:21" s="29" customFormat="1" ht="38.25" hidden="1" outlineLevel="1" x14ac:dyDescent="0.25">
      <c r="A60" s="50"/>
      <c r="B60" s="50" t="s">
        <v>49</v>
      </c>
      <c r="C60" s="23">
        <f t="shared" si="1"/>
        <v>720</v>
      </c>
      <c r="D60" s="23">
        <f>SUM(D61:D61)</f>
        <v>720</v>
      </c>
      <c r="E60" s="23">
        <f>SUM(E61:E61)</f>
        <v>0</v>
      </c>
      <c r="F60" s="23">
        <f>SUM(F61:F61)</f>
        <v>0</v>
      </c>
      <c r="G60" s="23">
        <f>SUM(G61:G61)</f>
        <v>0</v>
      </c>
      <c r="H60" s="23">
        <f t="shared" si="10"/>
        <v>720</v>
      </c>
      <c r="I60" s="23">
        <f>SUM(I61:I61)</f>
        <v>720</v>
      </c>
      <c r="J60" s="23">
        <f>SUM(J61:J61)</f>
        <v>0</v>
      </c>
      <c r="K60" s="23">
        <f>SUM(K61:K61)</f>
        <v>0</v>
      </c>
      <c r="L60" s="23">
        <f>SUM(L61:L61)</f>
        <v>0</v>
      </c>
      <c r="M60" s="23">
        <f t="shared" si="2"/>
        <v>100</v>
      </c>
      <c r="N60" s="23">
        <f t="shared" si="3"/>
        <v>0</v>
      </c>
      <c r="O60" s="23">
        <f t="shared" si="4"/>
        <v>100</v>
      </c>
      <c r="P60" s="23">
        <f t="shared" si="5"/>
        <v>0</v>
      </c>
      <c r="Q60" s="23" t="str">
        <f t="shared" si="6"/>
        <v>-</v>
      </c>
      <c r="R60" s="23">
        <f t="shared" si="7"/>
        <v>0</v>
      </c>
      <c r="S60" s="23" t="str">
        <f t="shared" si="8"/>
        <v>-</v>
      </c>
      <c r="T60" s="23">
        <f t="shared" si="9"/>
        <v>0</v>
      </c>
      <c r="U60" s="186"/>
    </row>
    <row r="61" spans="1:21" s="16" customFormat="1" ht="79.5" hidden="1" customHeight="1" outlineLevel="2" x14ac:dyDescent="0.25">
      <c r="A61" s="80"/>
      <c r="B61" s="54" t="s">
        <v>50</v>
      </c>
      <c r="C61" s="20">
        <f t="shared" si="1"/>
        <v>720</v>
      </c>
      <c r="D61" s="20">
        <v>720</v>
      </c>
      <c r="E61" s="20">
        <v>0</v>
      </c>
      <c r="F61" s="20">
        <v>0</v>
      </c>
      <c r="G61" s="20">
        <v>0</v>
      </c>
      <c r="H61" s="20">
        <f t="shared" si="10"/>
        <v>720</v>
      </c>
      <c r="I61" s="20">
        <v>720</v>
      </c>
      <c r="J61" s="20">
        <v>0</v>
      </c>
      <c r="K61" s="20">
        <v>0</v>
      </c>
      <c r="L61" s="20">
        <v>0</v>
      </c>
      <c r="M61" s="20">
        <f t="shared" si="2"/>
        <v>100</v>
      </c>
      <c r="N61" s="20">
        <f t="shared" si="3"/>
        <v>0</v>
      </c>
      <c r="O61" s="20">
        <f t="shared" si="4"/>
        <v>100</v>
      </c>
      <c r="P61" s="20">
        <f t="shared" si="5"/>
        <v>0</v>
      </c>
      <c r="Q61" s="20" t="str">
        <f t="shared" si="6"/>
        <v>-</v>
      </c>
      <c r="R61" s="20">
        <f t="shared" si="7"/>
        <v>0</v>
      </c>
      <c r="S61" s="20" t="str">
        <f t="shared" si="8"/>
        <v>-</v>
      </c>
      <c r="T61" s="20">
        <f t="shared" si="9"/>
        <v>0</v>
      </c>
      <c r="U61" s="45" t="s">
        <v>920</v>
      </c>
    </row>
    <row r="62" spans="1:21" s="29" customFormat="1" ht="25.5" hidden="1" outlineLevel="1" collapsed="1" x14ac:dyDescent="0.25">
      <c r="A62" s="50"/>
      <c r="B62" s="50" t="s">
        <v>51</v>
      </c>
      <c r="C62" s="23">
        <f t="shared" si="1"/>
        <v>7067.5</v>
      </c>
      <c r="D62" s="23">
        <f t="shared" ref="D62:L62" si="33">D63</f>
        <v>7067.5</v>
      </c>
      <c r="E62" s="23">
        <f t="shared" si="33"/>
        <v>0</v>
      </c>
      <c r="F62" s="23">
        <f t="shared" si="33"/>
        <v>0</v>
      </c>
      <c r="G62" s="23">
        <f t="shared" si="33"/>
        <v>0</v>
      </c>
      <c r="H62" s="23">
        <f t="shared" si="10"/>
        <v>7067.2</v>
      </c>
      <c r="I62" s="23">
        <f t="shared" si="33"/>
        <v>7067.2</v>
      </c>
      <c r="J62" s="23">
        <f t="shared" si="33"/>
        <v>0</v>
      </c>
      <c r="K62" s="23">
        <f t="shared" si="33"/>
        <v>0</v>
      </c>
      <c r="L62" s="23">
        <f t="shared" si="33"/>
        <v>0</v>
      </c>
      <c r="M62" s="23">
        <f t="shared" si="2"/>
        <v>99.995755217545096</v>
      </c>
      <c r="N62" s="23">
        <f t="shared" si="3"/>
        <v>0.3000000000001819</v>
      </c>
      <c r="O62" s="23">
        <f t="shared" si="4"/>
        <v>99.995755217545096</v>
      </c>
      <c r="P62" s="23">
        <f t="shared" si="5"/>
        <v>0.3000000000001819</v>
      </c>
      <c r="Q62" s="23" t="str">
        <f t="shared" si="6"/>
        <v>-</v>
      </c>
      <c r="R62" s="23">
        <f t="shared" si="7"/>
        <v>0</v>
      </c>
      <c r="S62" s="23" t="str">
        <f t="shared" si="8"/>
        <v>-</v>
      </c>
      <c r="T62" s="23">
        <f t="shared" si="9"/>
        <v>0</v>
      </c>
      <c r="U62" s="408" t="s">
        <v>919</v>
      </c>
    </row>
    <row r="63" spans="1:21" s="16" customFormat="1" ht="55.5" hidden="1" customHeight="1" outlineLevel="1" x14ac:dyDescent="0.25">
      <c r="A63" s="80"/>
      <c r="B63" s="54" t="s">
        <v>52</v>
      </c>
      <c r="C63" s="20">
        <f t="shared" si="1"/>
        <v>7067.5</v>
      </c>
      <c r="D63" s="20">
        <v>7067.5</v>
      </c>
      <c r="E63" s="20"/>
      <c r="F63" s="20">
        <v>0</v>
      </c>
      <c r="G63" s="20">
        <v>0</v>
      </c>
      <c r="H63" s="20">
        <f t="shared" si="10"/>
        <v>7067.2</v>
      </c>
      <c r="I63" s="20">
        <v>7067.2</v>
      </c>
      <c r="J63" s="20"/>
      <c r="K63" s="20">
        <v>0</v>
      </c>
      <c r="L63" s="20">
        <v>0</v>
      </c>
      <c r="M63" s="20">
        <f t="shared" si="2"/>
        <v>99.995755217545096</v>
      </c>
      <c r="N63" s="20">
        <f t="shared" si="3"/>
        <v>0.3000000000001819</v>
      </c>
      <c r="O63" s="20">
        <f t="shared" si="4"/>
        <v>99.995755217545096</v>
      </c>
      <c r="P63" s="20">
        <f t="shared" si="5"/>
        <v>0.3000000000001819</v>
      </c>
      <c r="Q63" s="20" t="str">
        <f t="shared" si="6"/>
        <v>-</v>
      </c>
      <c r="R63" s="20">
        <f t="shared" si="7"/>
        <v>0</v>
      </c>
      <c r="S63" s="20" t="str">
        <f t="shared" si="8"/>
        <v>-</v>
      </c>
      <c r="T63" s="20">
        <f t="shared" si="9"/>
        <v>0</v>
      </c>
      <c r="U63" s="409"/>
    </row>
    <row r="64" spans="1:21" s="9" customFormat="1" collapsed="1" x14ac:dyDescent="0.25">
      <c r="A64" s="77">
        <v>4</v>
      </c>
      <c r="B64" s="6" t="s">
        <v>58</v>
      </c>
      <c r="C64" s="7">
        <f t="shared" si="1"/>
        <v>70</v>
      </c>
      <c r="D64" s="7">
        <f>SUM(D65:D67)</f>
        <v>70</v>
      </c>
      <c r="E64" s="7">
        <f>SUM(E65:E67)</f>
        <v>0</v>
      </c>
      <c r="F64" s="7">
        <f>SUM(F65:F67)</f>
        <v>0</v>
      </c>
      <c r="G64" s="7">
        <f>SUM(G65:G67)</f>
        <v>0</v>
      </c>
      <c r="H64" s="7">
        <f t="shared" si="10"/>
        <v>70</v>
      </c>
      <c r="I64" s="7">
        <f>SUM(I65:I67)</f>
        <v>70</v>
      </c>
      <c r="J64" s="7">
        <f>SUM(J65:J67)</f>
        <v>0</v>
      </c>
      <c r="K64" s="7">
        <f>SUM(K65:K67)</f>
        <v>0</v>
      </c>
      <c r="L64" s="7">
        <f>SUM(L65:L67)</f>
        <v>0</v>
      </c>
      <c r="M64" s="7">
        <f t="shared" si="2"/>
        <v>100</v>
      </c>
      <c r="N64" s="7">
        <f t="shared" si="3"/>
        <v>0</v>
      </c>
      <c r="O64" s="7">
        <f t="shared" si="4"/>
        <v>100</v>
      </c>
      <c r="P64" s="7">
        <f t="shared" si="5"/>
        <v>0</v>
      </c>
      <c r="Q64" s="7" t="str">
        <f t="shared" si="6"/>
        <v>-</v>
      </c>
      <c r="R64" s="7">
        <f t="shared" si="7"/>
        <v>0</v>
      </c>
      <c r="S64" s="7" t="str">
        <f t="shared" si="8"/>
        <v>-</v>
      </c>
      <c r="T64" s="7">
        <f t="shared" si="9"/>
        <v>0</v>
      </c>
      <c r="U64" s="184"/>
    </row>
    <row r="65" spans="1:21" s="16" customFormat="1" ht="60" hidden="1" outlineLevel="1" x14ac:dyDescent="0.25">
      <c r="A65" s="62"/>
      <c r="B65" s="49" t="s">
        <v>55</v>
      </c>
      <c r="C65" s="20">
        <f t="shared" si="1"/>
        <v>15</v>
      </c>
      <c r="D65" s="20">
        <v>15</v>
      </c>
      <c r="E65" s="20">
        <v>0</v>
      </c>
      <c r="F65" s="20">
        <v>0</v>
      </c>
      <c r="G65" s="20">
        <v>0</v>
      </c>
      <c r="H65" s="20">
        <f t="shared" si="10"/>
        <v>15</v>
      </c>
      <c r="I65" s="20">
        <v>15</v>
      </c>
      <c r="J65" s="20">
        <v>0</v>
      </c>
      <c r="K65" s="20">
        <v>0</v>
      </c>
      <c r="L65" s="20">
        <v>0</v>
      </c>
      <c r="M65" s="20">
        <f t="shared" si="2"/>
        <v>100</v>
      </c>
      <c r="N65" s="20">
        <f t="shared" si="3"/>
        <v>0</v>
      </c>
      <c r="O65" s="20">
        <f t="shared" si="4"/>
        <v>100</v>
      </c>
      <c r="P65" s="20">
        <f t="shared" si="5"/>
        <v>0</v>
      </c>
      <c r="Q65" s="20" t="str">
        <f t="shared" si="6"/>
        <v>-</v>
      </c>
      <c r="R65" s="20">
        <f t="shared" si="7"/>
        <v>0</v>
      </c>
      <c r="S65" s="20" t="str">
        <f t="shared" si="8"/>
        <v>-</v>
      </c>
      <c r="T65" s="20">
        <f t="shared" si="9"/>
        <v>0</v>
      </c>
      <c r="U65" s="45" t="s">
        <v>927</v>
      </c>
    </row>
    <row r="66" spans="1:21" s="16" customFormat="1" ht="60" hidden="1" outlineLevel="1" x14ac:dyDescent="0.25">
      <c r="A66" s="28"/>
      <c r="B66" s="54" t="s">
        <v>56</v>
      </c>
      <c r="C66" s="20">
        <f t="shared" si="1"/>
        <v>10</v>
      </c>
      <c r="D66" s="20">
        <v>10</v>
      </c>
      <c r="E66" s="20">
        <v>0</v>
      </c>
      <c r="F66" s="20">
        <v>0</v>
      </c>
      <c r="G66" s="20">
        <v>0</v>
      </c>
      <c r="H66" s="20">
        <f t="shared" si="10"/>
        <v>10</v>
      </c>
      <c r="I66" s="20">
        <v>10</v>
      </c>
      <c r="J66" s="20">
        <v>0</v>
      </c>
      <c r="K66" s="20">
        <v>0</v>
      </c>
      <c r="L66" s="20">
        <v>0</v>
      </c>
      <c r="M66" s="20">
        <f t="shared" si="2"/>
        <v>100</v>
      </c>
      <c r="N66" s="20">
        <f t="shared" si="3"/>
        <v>0</v>
      </c>
      <c r="O66" s="20">
        <f t="shared" si="4"/>
        <v>100</v>
      </c>
      <c r="P66" s="20">
        <f t="shared" si="5"/>
        <v>0</v>
      </c>
      <c r="Q66" s="20" t="str">
        <f t="shared" si="6"/>
        <v>-</v>
      </c>
      <c r="R66" s="20">
        <f t="shared" si="7"/>
        <v>0</v>
      </c>
      <c r="S66" s="20" t="str">
        <f t="shared" si="8"/>
        <v>-</v>
      </c>
      <c r="T66" s="20">
        <f t="shared" si="9"/>
        <v>0</v>
      </c>
      <c r="U66" s="45" t="s">
        <v>928</v>
      </c>
    </row>
    <row r="67" spans="1:21" s="16" customFormat="1" ht="75" hidden="1" outlineLevel="1" x14ac:dyDescent="0.25">
      <c r="A67" s="28"/>
      <c r="B67" s="54" t="s">
        <v>57</v>
      </c>
      <c r="C67" s="20">
        <f t="shared" si="1"/>
        <v>45</v>
      </c>
      <c r="D67" s="20">
        <v>45</v>
      </c>
      <c r="E67" s="20">
        <v>0</v>
      </c>
      <c r="F67" s="20">
        <v>0</v>
      </c>
      <c r="G67" s="20">
        <v>0</v>
      </c>
      <c r="H67" s="20">
        <f t="shared" si="10"/>
        <v>45</v>
      </c>
      <c r="I67" s="20">
        <v>45</v>
      </c>
      <c r="J67" s="20">
        <v>0</v>
      </c>
      <c r="K67" s="20">
        <v>0</v>
      </c>
      <c r="L67" s="20">
        <v>0</v>
      </c>
      <c r="M67" s="20">
        <f t="shared" si="2"/>
        <v>100</v>
      </c>
      <c r="N67" s="20">
        <f t="shared" si="3"/>
        <v>0</v>
      </c>
      <c r="O67" s="20">
        <f t="shared" si="4"/>
        <v>100</v>
      </c>
      <c r="P67" s="20">
        <f t="shared" si="5"/>
        <v>0</v>
      </c>
      <c r="Q67" s="20" t="str">
        <f t="shared" si="6"/>
        <v>-</v>
      </c>
      <c r="R67" s="20">
        <f t="shared" si="7"/>
        <v>0</v>
      </c>
      <c r="S67" s="20" t="str">
        <f t="shared" si="8"/>
        <v>-</v>
      </c>
      <c r="T67" s="20">
        <f t="shared" si="9"/>
        <v>0</v>
      </c>
      <c r="U67" s="45" t="s">
        <v>929</v>
      </c>
    </row>
    <row r="68" spans="1:21" s="9" customFormat="1" ht="27" collapsed="1" x14ac:dyDescent="0.25">
      <c r="A68" s="21">
        <v>5</v>
      </c>
      <c r="B68" s="6" t="s">
        <v>80</v>
      </c>
      <c r="C68" s="7">
        <f t="shared" si="1"/>
        <v>202130.80000000002</v>
      </c>
      <c r="D68" s="7">
        <f>D69+D96+D115+D118+D120+D122</f>
        <v>192031.7</v>
      </c>
      <c r="E68" s="7">
        <f>E69+E96+E115+E118+E120+E122</f>
        <v>10091.700000000001</v>
      </c>
      <c r="F68" s="7">
        <f>F69+F96+F115+F118+F120</f>
        <v>7.4</v>
      </c>
      <c r="G68" s="7">
        <f>G69+G96+G115+G118+G120</f>
        <v>8600</v>
      </c>
      <c r="H68" s="7">
        <f t="shared" si="10"/>
        <v>195767.82</v>
      </c>
      <c r="I68" s="7">
        <f>I69+I96+I115+I118+I120+I122</f>
        <v>185668.72</v>
      </c>
      <c r="J68" s="7">
        <f>J69+J96+J115+J118+J120</f>
        <v>10091.700000000001</v>
      </c>
      <c r="K68" s="7">
        <f>K69+K96+K115+K118+K120</f>
        <v>7.4</v>
      </c>
      <c r="L68" s="7">
        <f>L69+L96+L115+L118+L120</f>
        <v>3670.2</v>
      </c>
      <c r="M68" s="7">
        <f t="shared" si="2"/>
        <v>96.852048277649914</v>
      </c>
      <c r="N68" s="7">
        <f t="shared" si="3"/>
        <v>6362.9800000000105</v>
      </c>
      <c r="O68" s="7">
        <f t="shared" si="4"/>
        <v>96.686494990150067</v>
      </c>
      <c r="P68" s="7">
        <f t="shared" si="5"/>
        <v>6362.9800000000105</v>
      </c>
      <c r="Q68" s="7">
        <f t="shared" si="6"/>
        <v>100</v>
      </c>
      <c r="R68" s="7">
        <f t="shared" si="7"/>
        <v>0</v>
      </c>
      <c r="S68" s="7">
        <f t="shared" si="8"/>
        <v>100</v>
      </c>
      <c r="T68" s="7">
        <f t="shared" si="9"/>
        <v>0</v>
      </c>
      <c r="U68" s="184"/>
    </row>
    <row r="69" spans="1:21" s="29" customFormat="1" ht="42" hidden="1" customHeight="1" outlineLevel="1" x14ac:dyDescent="0.25">
      <c r="A69" s="109"/>
      <c r="B69" s="87" t="s">
        <v>292</v>
      </c>
      <c r="C69" s="23">
        <f t="shared" ref="C69:C116" si="34">SUM(D69:F69)</f>
        <v>56868.4</v>
      </c>
      <c r="D69" s="13">
        <f>SUM(D70:D95)</f>
        <v>52336.3</v>
      </c>
      <c r="E69" s="13">
        <f>SUM(E70:E95)</f>
        <v>4524.7</v>
      </c>
      <c r="F69" s="13">
        <f>SUM(F70:F92)</f>
        <v>7.4</v>
      </c>
      <c r="G69" s="13">
        <f>SUM(G70:G92)</f>
        <v>0</v>
      </c>
      <c r="H69" s="23">
        <f>SUM(I69:K69)</f>
        <v>51346.92</v>
      </c>
      <c r="I69" s="23">
        <f>SUM(I70:I95)</f>
        <v>46814.82</v>
      </c>
      <c r="J69" s="23">
        <f>SUM(J70:J95)</f>
        <v>4524.7</v>
      </c>
      <c r="K69" s="23">
        <f>SUM(K70:K92)</f>
        <v>7.4</v>
      </c>
      <c r="L69" s="23">
        <f>SUM(L70:L92)</f>
        <v>0</v>
      </c>
      <c r="M69" s="23">
        <f t="shared" ref="M69:M137" si="35">IFERROR(H69/C69*100,"-")</f>
        <v>90.290776600009835</v>
      </c>
      <c r="N69" s="23">
        <f t="shared" si="3"/>
        <v>5521.4800000000032</v>
      </c>
      <c r="O69" s="23">
        <f t="shared" ref="O69:O137" si="36">IFERROR(I69/D69*100,"-")</f>
        <v>89.449999331248094</v>
      </c>
      <c r="P69" s="23">
        <f t="shared" si="5"/>
        <v>5521.4800000000032</v>
      </c>
      <c r="Q69" s="23">
        <f t="shared" ref="Q69:Q137" si="37">IFERROR(J69/E69*100,"-")</f>
        <v>100</v>
      </c>
      <c r="R69" s="23">
        <f t="shared" si="7"/>
        <v>0</v>
      </c>
      <c r="S69" s="23">
        <f t="shared" ref="S69:S137" si="38">IFERROR(K69/F69*100,"-")</f>
        <v>100</v>
      </c>
      <c r="T69" s="23">
        <f t="shared" si="9"/>
        <v>0</v>
      </c>
      <c r="U69" s="45"/>
    </row>
    <row r="70" spans="1:21" s="16" customFormat="1" ht="25.5" hidden="1" outlineLevel="2" x14ac:dyDescent="0.25">
      <c r="A70" s="105"/>
      <c r="B70" s="49" t="s">
        <v>60</v>
      </c>
      <c r="C70" s="20">
        <f t="shared" si="34"/>
        <v>122.5</v>
      </c>
      <c r="D70" s="20">
        <v>74</v>
      </c>
      <c r="E70" s="20">
        <v>48.5</v>
      </c>
      <c r="F70" s="20">
        <v>0</v>
      </c>
      <c r="G70" s="20">
        <v>0</v>
      </c>
      <c r="H70" s="20">
        <f t="shared" ref="H70:H117" si="39">SUM(I70:K70)</f>
        <v>122.5</v>
      </c>
      <c r="I70" s="20">
        <v>74</v>
      </c>
      <c r="J70" s="20">
        <v>48.5</v>
      </c>
      <c r="K70" s="20">
        <v>0</v>
      </c>
      <c r="L70" s="20">
        <v>0</v>
      </c>
      <c r="M70" s="20">
        <f t="shared" si="35"/>
        <v>100</v>
      </c>
      <c r="N70" s="20">
        <f t="shared" si="3"/>
        <v>0</v>
      </c>
      <c r="O70" s="20">
        <f t="shared" si="36"/>
        <v>100</v>
      </c>
      <c r="P70" s="20">
        <f t="shared" si="5"/>
        <v>0</v>
      </c>
      <c r="Q70" s="20">
        <f t="shared" si="37"/>
        <v>100</v>
      </c>
      <c r="R70" s="20">
        <f t="shared" si="7"/>
        <v>0</v>
      </c>
      <c r="S70" s="20" t="str">
        <f t="shared" si="38"/>
        <v>-</v>
      </c>
      <c r="T70" s="20">
        <f t="shared" si="9"/>
        <v>0</v>
      </c>
      <c r="U70" s="45"/>
    </row>
    <row r="71" spans="1:21" s="16" customFormat="1" ht="25.5" hidden="1" outlineLevel="2" x14ac:dyDescent="0.25">
      <c r="A71" s="105"/>
      <c r="B71" s="49" t="s">
        <v>465</v>
      </c>
      <c r="C71" s="20">
        <f t="shared" ref="C71" si="40">SUM(D71:F71)</f>
        <v>35.200000000000003</v>
      </c>
      <c r="D71" s="20">
        <v>35.200000000000003</v>
      </c>
      <c r="E71" s="20">
        <v>0</v>
      </c>
      <c r="F71" s="20">
        <v>0</v>
      </c>
      <c r="G71" s="20">
        <v>0</v>
      </c>
      <c r="H71" s="20">
        <f t="shared" ref="H71" si="41">SUM(I71:K71)</f>
        <v>35.200000000000003</v>
      </c>
      <c r="I71" s="20">
        <v>35.200000000000003</v>
      </c>
      <c r="J71" s="20">
        <v>0</v>
      </c>
      <c r="K71" s="20">
        <v>0</v>
      </c>
      <c r="L71" s="20">
        <v>0</v>
      </c>
      <c r="M71" s="20">
        <f t="shared" ref="M71" si="42">IFERROR(H71/C71*100,"-")</f>
        <v>100</v>
      </c>
      <c r="N71" s="20">
        <f t="shared" si="3"/>
        <v>0</v>
      </c>
      <c r="O71" s="20">
        <f t="shared" ref="O71" si="43">IFERROR(I71/D71*100,"-")</f>
        <v>100</v>
      </c>
      <c r="P71" s="20">
        <f t="shared" si="5"/>
        <v>0</v>
      </c>
      <c r="Q71" s="20" t="str">
        <f t="shared" ref="Q71" si="44">IFERROR(J71/E71*100,"-")</f>
        <v>-</v>
      </c>
      <c r="R71" s="20">
        <f t="shared" si="7"/>
        <v>0</v>
      </c>
      <c r="S71" s="20" t="str">
        <f t="shared" ref="S71" si="45">IFERROR(K71/F71*100,"-")</f>
        <v>-</v>
      </c>
      <c r="T71" s="20">
        <f t="shared" si="9"/>
        <v>0</v>
      </c>
      <c r="U71" s="45"/>
    </row>
    <row r="72" spans="1:21" s="16" customFormat="1" ht="38.25" hidden="1" outlineLevel="2" x14ac:dyDescent="0.25">
      <c r="A72" s="105"/>
      <c r="B72" s="49" t="s">
        <v>61</v>
      </c>
      <c r="C72" s="20">
        <f t="shared" si="34"/>
        <v>144.19999999999999</v>
      </c>
      <c r="D72" s="20">
        <v>76.2</v>
      </c>
      <c r="E72" s="20">
        <v>68</v>
      </c>
      <c r="F72" s="20">
        <v>0</v>
      </c>
      <c r="G72" s="20">
        <v>0</v>
      </c>
      <c r="H72" s="20">
        <f t="shared" si="39"/>
        <v>144.19999999999999</v>
      </c>
      <c r="I72" s="20">
        <v>76.2</v>
      </c>
      <c r="J72" s="20">
        <v>68</v>
      </c>
      <c r="K72" s="20">
        <v>0</v>
      </c>
      <c r="L72" s="20">
        <v>0</v>
      </c>
      <c r="M72" s="20">
        <f t="shared" si="35"/>
        <v>100</v>
      </c>
      <c r="N72" s="20">
        <f t="shared" ref="N72:N118" si="46">C72-H72</f>
        <v>0</v>
      </c>
      <c r="O72" s="20">
        <f t="shared" si="36"/>
        <v>100</v>
      </c>
      <c r="P72" s="20">
        <f t="shared" ref="P72:P118" si="47">D72-I72</f>
        <v>0</v>
      </c>
      <c r="Q72" s="20">
        <f t="shared" si="37"/>
        <v>100</v>
      </c>
      <c r="R72" s="20">
        <f t="shared" ref="R72:R118" si="48">E72-J72</f>
        <v>0</v>
      </c>
      <c r="S72" s="20" t="str">
        <f t="shared" si="38"/>
        <v>-</v>
      </c>
      <c r="T72" s="20">
        <f t="shared" ref="T72:T118" si="49">F72-K72</f>
        <v>0</v>
      </c>
      <c r="U72" s="45"/>
    </row>
    <row r="73" spans="1:21" s="16" customFormat="1" ht="44.25" hidden="1" customHeight="1" outlineLevel="2" x14ac:dyDescent="0.25">
      <c r="A73" s="105"/>
      <c r="B73" s="49" t="s">
        <v>466</v>
      </c>
      <c r="C73" s="20">
        <f t="shared" ref="C73" si="50">SUM(D73:F73)</f>
        <v>50</v>
      </c>
      <c r="D73" s="20">
        <v>50</v>
      </c>
      <c r="E73" s="20">
        <v>0</v>
      </c>
      <c r="F73" s="20">
        <v>0</v>
      </c>
      <c r="G73" s="20">
        <v>0</v>
      </c>
      <c r="H73" s="20">
        <f t="shared" ref="H73" si="51">SUM(I73:K73)</f>
        <v>50</v>
      </c>
      <c r="I73" s="20">
        <v>50</v>
      </c>
      <c r="J73" s="20">
        <v>0</v>
      </c>
      <c r="K73" s="20">
        <v>0</v>
      </c>
      <c r="L73" s="20">
        <v>0</v>
      </c>
      <c r="M73" s="20">
        <f t="shared" ref="M73" si="52">IFERROR(H73/C73*100,"-")</f>
        <v>100</v>
      </c>
      <c r="N73" s="20">
        <f t="shared" ref="N73" si="53">C73-H73</f>
        <v>0</v>
      </c>
      <c r="O73" s="20">
        <f t="shared" ref="O73" si="54">IFERROR(I73/D73*100,"-")</f>
        <v>100</v>
      </c>
      <c r="P73" s="20">
        <f t="shared" ref="P73" si="55">D73-I73</f>
        <v>0</v>
      </c>
      <c r="Q73" s="20" t="str">
        <f t="shared" ref="Q73" si="56">IFERROR(J73/E73*100,"-")</f>
        <v>-</v>
      </c>
      <c r="R73" s="20">
        <f t="shared" ref="R73" si="57">E73-J73</f>
        <v>0</v>
      </c>
      <c r="S73" s="20" t="str">
        <f t="shared" ref="S73" si="58">IFERROR(K73/F73*100,"-")</f>
        <v>-</v>
      </c>
      <c r="T73" s="20">
        <f t="shared" ref="T73" si="59">F73-K73</f>
        <v>0</v>
      </c>
      <c r="U73" s="45"/>
    </row>
    <row r="74" spans="1:21" s="16" customFormat="1" ht="25.5" hidden="1" outlineLevel="2" x14ac:dyDescent="0.25">
      <c r="A74" s="105"/>
      <c r="B74" s="49" t="s">
        <v>62</v>
      </c>
      <c r="C74" s="20">
        <f t="shared" si="34"/>
        <v>7.1</v>
      </c>
      <c r="D74" s="20">
        <v>7.1</v>
      </c>
      <c r="E74" s="20"/>
      <c r="F74" s="20">
        <v>0</v>
      </c>
      <c r="G74" s="20">
        <v>0</v>
      </c>
      <c r="H74" s="20">
        <f t="shared" si="39"/>
        <v>7.1</v>
      </c>
      <c r="I74" s="20">
        <v>7.1</v>
      </c>
      <c r="J74" s="20">
        <v>0</v>
      </c>
      <c r="K74" s="20">
        <v>0</v>
      </c>
      <c r="L74" s="20">
        <v>0</v>
      </c>
      <c r="M74" s="20">
        <f t="shared" si="35"/>
        <v>100</v>
      </c>
      <c r="N74" s="20">
        <f t="shared" si="46"/>
        <v>0</v>
      </c>
      <c r="O74" s="20">
        <f t="shared" si="36"/>
        <v>100</v>
      </c>
      <c r="P74" s="20">
        <f t="shared" si="47"/>
        <v>0</v>
      </c>
      <c r="Q74" s="20" t="str">
        <f t="shared" si="37"/>
        <v>-</v>
      </c>
      <c r="R74" s="20">
        <f t="shared" si="48"/>
        <v>0</v>
      </c>
      <c r="S74" s="20" t="str">
        <f t="shared" si="38"/>
        <v>-</v>
      </c>
      <c r="T74" s="20">
        <f t="shared" si="49"/>
        <v>0</v>
      </c>
      <c r="U74" s="45"/>
    </row>
    <row r="75" spans="1:21" s="16" customFormat="1" ht="25.5" hidden="1" outlineLevel="2" x14ac:dyDescent="0.25">
      <c r="A75" s="28"/>
      <c r="B75" s="49" t="s">
        <v>467</v>
      </c>
      <c r="C75" s="20">
        <f t="shared" si="34"/>
        <v>30</v>
      </c>
      <c r="D75" s="20">
        <v>30</v>
      </c>
      <c r="E75" s="20">
        <v>0</v>
      </c>
      <c r="F75" s="20">
        <v>0</v>
      </c>
      <c r="G75" s="20">
        <v>0</v>
      </c>
      <c r="H75" s="20">
        <f t="shared" si="39"/>
        <v>30</v>
      </c>
      <c r="I75" s="20">
        <v>30</v>
      </c>
      <c r="J75" s="20">
        <v>0</v>
      </c>
      <c r="K75" s="20">
        <v>0</v>
      </c>
      <c r="L75" s="20">
        <v>0</v>
      </c>
      <c r="M75" s="20">
        <f t="shared" si="35"/>
        <v>100</v>
      </c>
      <c r="N75" s="20">
        <f t="shared" si="46"/>
        <v>0</v>
      </c>
      <c r="O75" s="20">
        <f t="shared" si="36"/>
        <v>100</v>
      </c>
      <c r="P75" s="20">
        <f t="shared" si="47"/>
        <v>0</v>
      </c>
      <c r="Q75" s="20" t="str">
        <f t="shared" si="37"/>
        <v>-</v>
      </c>
      <c r="R75" s="20">
        <f t="shared" si="48"/>
        <v>0</v>
      </c>
      <c r="S75" s="20" t="str">
        <f t="shared" si="38"/>
        <v>-</v>
      </c>
      <c r="T75" s="20">
        <f t="shared" si="49"/>
        <v>0</v>
      </c>
      <c r="U75" s="45"/>
    </row>
    <row r="76" spans="1:21" s="16" customFormat="1" ht="26.25" hidden="1" customHeight="1" outlineLevel="2" x14ac:dyDescent="0.25">
      <c r="A76" s="28"/>
      <c r="B76" s="49" t="s">
        <v>69</v>
      </c>
      <c r="C76" s="20">
        <f t="shared" si="34"/>
        <v>22928.7</v>
      </c>
      <c r="D76" s="20">
        <v>21322.3</v>
      </c>
      <c r="E76" s="20">
        <v>1606.4</v>
      </c>
      <c r="F76" s="20">
        <v>0</v>
      </c>
      <c r="G76" s="20">
        <v>0</v>
      </c>
      <c r="H76" s="20">
        <f t="shared" si="39"/>
        <v>22928.7</v>
      </c>
      <c r="I76" s="20">
        <v>21322.3</v>
      </c>
      <c r="J76" s="12">
        <v>1606.4</v>
      </c>
      <c r="K76" s="20">
        <v>0</v>
      </c>
      <c r="L76" s="20">
        <v>0</v>
      </c>
      <c r="M76" s="20">
        <f t="shared" si="35"/>
        <v>100</v>
      </c>
      <c r="N76" s="20">
        <f t="shared" si="46"/>
        <v>0</v>
      </c>
      <c r="O76" s="20">
        <f t="shared" si="36"/>
        <v>100</v>
      </c>
      <c r="P76" s="20">
        <f t="shared" si="47"/>
        <v>0</v>
      </c>
      <c r="Q76" s="20">
        <f t="shared" si="37"/>
        <v>100</v>
      </c>
      <c r="R76" s="20">
        <f t="shared" si="48"/>
        <v>0</v>
      </c>
      <c r="S76" s="20" t="str">
        <f t="shared" si="38"/>
        <v>-</v>
      </c>
      <c r="T76" s="20">
        <f t="shared" si="49"/>
        <v>0</v>
      </c>
      <c r="U76" s="45"/>
    </row>
    <row r="77" spans="1:21" s="16" customFormat="1" ht="25.5" hidden="1" outlineLevel="2" x14ac:dyDescent="0.25">
      <c r="A77" s="28"/>
      <c r="B77" s="49" t="s">
        <v>63</v>
      </c>
      <c r="C77" s="20">
        <f t="shared" si="34"/>
        <v>628.9</v>
      </c>
      <c r="D77" s="20">
        <v>628.9</v>
      </c>
      <c r="E77" s="20">
        <v>0</v>
      </c>
      <c r="F77" s="20">
        <v>0</v>
      </c>
      <c r="G77" s="20">
        <v>0</v>
      </c>
      <c r="H77" s="20">
        <f t="shared" si="39"/>
        <v>628.9</v>
      </c>
      <c r="I77" s="20">
        <v>628.9</v>
      </c>
      <c r="J77" s="20">
        <v>0</v>
      </c>
      <c r="K77" s="20">
        <v>0</v>
      </c>
      <c r="L77" s="20">
        <v>0</v>
      </c>
      <c r="M77" s="20">
        <f t="shared" si="35"/>
        <v>100</v>
      </c>
      <c r="N77" s="20">
        <f t="shared" si="46"/>
        <v>0</v>
      </c>
      <c r="O77" s="20">
        <f t="shared" si="36"/>
        <v>100</v>
      </c>
      <c r="P77" s="20">
        <f t="shared" si="47"/>
        <v>0</v>
      </c>
      <c r="Q77" s="20" t="str">
        <f t="shared" si="37"/>
        <v>-</v>
      </c>
      <c r="R77" s="20">
        <f t="shared" si="48"/>
        <v>0</v>
      </c>
      <c r="S77" s="20" t="str">
        <f t="shared" si="38"/>
        <v>-</v>
      </c>
      <c r="T77" s="20">
        <f t="shared" si="49"/>
        <v>0</v>
      </c>
      <c r="U77" s="345"/>
    </row>
    <row r="78" spans="1:21" s="16" customFormat="1" ht="51" hidden="1" outlineLevel="2" x14ac:dyDescent="0.25">
      <c r="A78" s="62"/>
      <c r="B78" s="49" t="s">
        <v>468</v>
      </c>
      <c r="C78" s="20">
        <f t="shared" si="34"/>
        <v>30</v>
      </c>
      <c r="D78" s="20">
        <v>30</v>
      </c>
      <c r="E78" s="20">
        <v>0</v>
      </c>
      <c r="F78" s="20">
        <v>0</v>
      </c>
      <c r="G78" s="20">
        <v>0</v>
      </c>
      <c r="H78" s="20">
        <f t="shared" si="39"/>
        <v>30</v>
      </c>
      <c r="I78" s="20">
        <v>30</v>
      </c>
      <c r="J78" s="20">
        <v>0</v>
      </c>
      <c r="K78" s="20">
        <v>0</v>
      </c>
      <c r="L78" s="20">
        <v>0</v>
      </c>
      <c r="M78" s="20">
        <f t="shared" si="35"/>
        <v>100</v>
      </c>
      <c r="N78" s="20">
        <f t="shared" si="46"/>
        <v>0</v>
      </c>
      <c r="O78" s="20">
        <f t="shared" si="36"/>
        <v>100</v>
      </c>
      <c r="P78" s="20">
        <f t="shared" si="47"/>
        <v>0</v>
      </c>
      <c r="Q78" s="20" t="str">
        <f t="shared" si="37"/>
        <v>-</v>
      </c>
      <c r="R78" s="20">
        <f t="shared" si="48"/>
        <v>0</v>
      </c>
      <c r="S78" s="20" t="str">
        <f t="shared" si="38"/>
        <v>-</v>
      </c>
      <c r="T78" s="20">
        <f t="shared" si="49"/>
        <v>0</v>
      </c>
      <c r="U78" s="45"/>
    </row>
    <row r="79" spans="1:21" s="16" customFormat="1" ht="25.5" hidden="1" outlineLevel="2" x14ac:dyDescent="0.25">
      <c r="A79" s="62"/>
      <c r="B79" s="49" t="s">
        <v>469</v>
      </c>
      <c r="C79" s="20">
        <f t="shared" si="34"/>
        <v>60</v>
      </c>
      <c r="D79" s="20">
        <v>60</v>
      </c>
      <c r="E79" s="20">
        <v>0</v>
      </c>
      <c r="F79" s="20">
        <v>0</v>
      </c>
      <c r="G79" s="20">
        <v>0</v>
      </c>
      <c r="H79" s="20">
        <f t="shared" si="39"/>
        <v>60</v>
      </c>
      <c r="I79" s="20">
        <v>60</v>
      </c>
      <c r="J79" s="20">
        <v>0</v>
      </c>
      <c r="K79" s="20">
        <v>0</v>
      </c>
      <c r="L79" s="20">
        <v>0</v>
      </c>
      <c r="M79" s="20">
        <f t="shared" si="35"/>
        <v>100</v>
      </c>
      <c r="N79" s="20">
        <f t="shared" si="46"/>
        <v>0</v>
      </c>
      <c r="O79" s="20">
        <f t="shared" si="36"/>
        <v>100</v>
      </c>
      <c r="P79" s="20">
        <f t="shared" si="47"/>
        <v>0</v>
      </c>
      <c r="Q79" s="20" t="str">
        <f t="shared" si="37"/>
        <v>-</v>
      </c>
      <c r="R79" s="20">
        <f t="shared" si="48"/>
        <v>0</v>
      </c>
      <c r="S79" s="20" t="str">
        <f t="shared" si="38"/>
        <v>-</v>
      </c>
      <c r="T79" s="20">
        <f t="shared" si="49"/>
        <v>0</v>
      </c>
      <c r="U79" s="45"/>
    </row>
    <row r="80" spans="1:21" s="16" customFormat="1" ht="25.5" hidden="1" outlineLevel="2" x14ac:dyDescent="0.25">
      <c r="A80" s="62"/>
      <c r="B80" s="49" t="s">
        <v>274</v>
      </c>
      <c r="C80" s="20">
        <f t="shared" si="34"/>
        <v>7.4</v>
      </c>
      <c r="D80" s="20">
        <v>0</v>
      </c>
      <c r="E80" s="20">
        <v>0</v>
      </c>
      <c r="F80" s="20">
        <v>7.4</v>
      </c>
      <c r="G80" s="20">
        <v>0</v>
      </c>
      <c r="H80" s="20">
        <f t="shared" si="39"/>
        <v>7.4</v>
      </c>
      <c r="I80" s="20">
        <v>0</v>
      </c>
      <c r="J80" s="20">
        <v>0</v>
      </c>
      <c r="K80" s="20">
        <v>7.4</v>
      </c>
      <c r="L80" s="20">
        <v>0</v>
      </c>
      <c r="M80" s="20">
        <f t="shared" si="35"/>
        <v>100</v>
      </c>
      <c r="N80" s="20">
        <f t="shared" si="46"/>
        <v>0</v>
      </c>
      <c r="O80" s="20" t="str">
        <f t="shared" si="36"/>
        <v>-</v>
      </c>
      <c r="P80" s="20">
        <f t="shared" si="47"/>
        <v>0</v>
      </c>
      <c r="Q80" s="20" t="str">
        <f t="shared" si="37"/>
        <v>-</v>
      </c>
      <c r="R80" s="20">
        <f t="shared" si="48"/>
        <v>0</v>
      </c>
      <c r="S80" s="20">
        <f t="shared" si="38"/>
        <v>100</v>
      </c>
      <c r="T80" s="20">
        <f t="shared" si="49"/>
        <v>0</v>
      </c>
      <c r="U80" s="45"/>
    </row>
    <row r="81" spans="1:21" s="16" customFormat="1" ht="25.5" hidden="1" outlineLevel="2" x14ac:dyDescent="0.25">
      <c r="A81" s="28"/>
      <c r="B81" s="49" t="s">
        <v>471</v>
      </c>
      <c r="C81" s="20">
        <f t="shared" si="34"/>
        <v>250</v>
      </c>
      <c r="D81" s="20">
        <v>0</v>
      </c>
      <c r="E81" s="20">
        <v>250</v>
      </c>
      <c r="F81" s="20">
        <v>0</v>
      </c>
      <c r="G81" s="20">
        <v>0</v>
      </c>
      <c r="H81" s="20">
        <f t="shared" si="39"/>
        <v>250</v>
      </c>
      <c r="I81" s="20">
        <v>0</v>
      </c>
      <c r="J81" s="20">
        <v>250</v>
      </c>
      <c r="K81" s="20">
        <v>0</v>
      </c>
      <c r="L81" s="20">
        <v>0</v>
      </c>
      <c r="M81" s="20">
        <f t="shared" si="35"/>
        <v>100</v>
      </c>
      <c r="N81" s="20">
        <f t="shared" si="46"/>
        <v>0</v>
      </c>
      <c r="O81" s="20" t="str">
        <f t="shared" si="36"/>
        <v>-</v>
      </c>
      <c r="P81" s="20">
        <f t="shared" si="47"/>
        <v>0</v>
      </c>
      <c r="Q81" s="20">
        <f t="shared" si="37"/>
        <v>100</v>
      </c>
      <c r="R81" s="20">
        <f t="shared" si="48"/>
        <v>0</v>
      </c>
      <c r="S81" s="20" t="str">
        <f t="shared" si="38"/>
        <v>-</v>
      </c>
      <c r="T81" s="20">
        <f t="shared" si="49"/>
        <v>0</v>
      </c>
      <c r="U81" s="45"/>
    </row>
    <row r="82" spans="1:21" s="16" customFormat="1" ht="34.5" hidden="1" customHeight="1" outlineLevel="2" x14ac:dyDescent="0.25">
      <c r="A82" s="28"/>
      <c r="B82" s="49" t="s">
        <v>470</v>
      </c>
      <c r="C82" s="20">
        <f t="shared" ref="C82" si="60">SUM(D82:F82)</f>
        <v>5835.7</v>
      </c>
      <c r="D82" s="20">
        <v>5835.7</v>
      </c>
      <c r="E82" s="20">
        <v>0</v>
      </c>
      <c r="F82" s="20">
        <v>0</v>
      </c>
      <c r="G82" s="20">
        <v>0</v>
      </c>
      <c r="H82" s="20">
        <f t="shared" ref="H82" si="61">SUM(I82:K82)</f>
        <v>335.72</v>
      </c>
      <c r="I82" s="20">
        <v>335.72</v>
      </c>
      <c r="J82" s="20">
        <v>0</v>
      </c>
      <c r="K82" s="20">
        <v>0</v>
      </c>
      <c r="L82" s="20">
        <v>0</v>
      </c>
      <c r="M82" s="20">
        <f t="shared" ref="M82" si="62">IFERROR(H82/C82*100,"-")</f>
        <v>5.7528659800880799</v>
      </c>
      <c r="N82" s="20">
        <f t="shared" ref="N82" si="63">C82-H82</f>
        <v>5499.98</v>
      </c>
      <c r="O82" s="20">
        <f t="shared" ref="O82" si="64">IFERROR(I82/D82*100,"-")</f>
        <v>5.7528659800880799</v>
      </c>
      <c r="P82" s="20">
        <f t="shared" ref="P82" si="65">D82-I82</f>
        <v>5499.98</v>
      </c>
      <c r="Q82" s="20" t="str">
        <f t="shared" ref="Q82" si="66">IFERROR(J82/E82*100,"-")</f>
        <v>-</v>
      </c>
      <c r="R82" s="20">
        <f t="shared" ref="R82" si="67">E82-J82</f>
        <v>0</v>
      </c>
      <c r="S82" s="20" t="str">
        <f t="shared" ref="S82" si="68">IFERROR(K82/F82*100,"-")</f>
        <v>-</v>
      </c>
      <c r="T82" s="20">
        <f t="shared" ref="T82" si="69">F82-K82</f>
        <v>0</v>
      </c>
      <c r="U82" s="45" t="s">
        <v>1007</v>
      </c>
    </row>
    <row r="83" spans="1:21" s="16" customFormat="1" ht="25.5" hidden="1" outlineLevel="2" x14ac:dyDescent="0.25">
      <c r="A83" s="28"/>
      <c r="B83" s="49" t="s">
        <v>64</v>
      </c>
      <c r="C83" s="20">
        <f t="shared" si="34"/>
        <v>150.9</v>
      </c>
      <c r="D83" s="20">
        <v>150.9</v>
      </c>
      <c r="E83" s="20">
        <v>0</v>
      </c>
      <c r="F83" s="20">
        <v>0</v>
      </c>
      <c r="G83" s="20">
        <v>0</v>
      </c>
      <c r="H83" s="20">
        <f t="shared" si="39"/>
        <v>150.9</v>
      </c>
      <c r="I83" s="20">
        <v>150.9</v>
      </c>
      <c r="J83" s="20">
        <v>0</v>
      </c>
      <c r="K83" s="20">
        <v>0</v>
      </c>
      <c r="L83" s="20">
        <v>0</v>
      </c>
      <c r="M83" s="20">
        <f t="shared" si="35"/>
        <v>100</v>
      </c>
      <c r="N83" s="20">
        <f t="shared" si="46"/>
        <v>0</v>
      </c>
      <c r="O83" s="20">
        <f t="shared" si="36"/>
        <v>100</v>
      </c>
      <c r="P83" s="20">
        <f t="shared" si="47"/>
        <v>0</v>
      </c>
      <c r="Q83" s="20" t="str">
        <f t="shared" si="37"/>
        <v>-</v>
      </c>
      <c r="R83" s="20">
        <f t="shared" si="48"/>
        <v>0</v>
      </c>
      <c r="S83" s="20" t="str">
        <f t="shared" si="38"/>
        <v>-</v>
      </c>
      <c r="T83" s="20">
        <f t="shared" si="49"/>
        <v>0</v>
      </c>
      <c r="U83" s="45"/>
    </row>
    <row r="84" spans="1:21" s="16" customFormat="1" ht="15.75" hidden="1" outlineLevel="2" x14ac:dyDescent="0.25">
      <c r="A84" s="28"/>
      <c r="B84" s="49" t="s">
        <v>913</v>
      </c>
      <c r="C84" s="20">
        <f t="shared" si="34"/>
        <v>60</v>
      </c>
      <c r="D84" s="20">
        <v>60</v>
      </c>
      <c r="E84" s="20">
        <v>0</v>
      </c>
      <c r="F84" s="20">
        <v>0</v>
      </c>
      <c r="G84" s="20">
        <v>0</v>
      </c>
      <c r="H84" s="20">
        <f t="shared" si="39"/>
        <v>60</v>
      </c>
      <c r="I84" s="20">
        <v>60</v>
      </c>
      <c r="J84" s="20">
        <v>0</v>
      </c>
      <c r="K84" s="20">
        <v>0</v>
      </c>
      <c r="L84" s="20">
        <v>0</v>
      </c>
      <c r="M84" s="20">
        <f t="shared" si="35"/>
        <v>100</v>
      </c>
      <c r="N84" s="20">
        <f t="shared" si="46"/>
        <v>0</v>
      </c>
      <c r="O84" s="20">
        <f t="shared" si="36"/>
        <v>100</v>
      </c>
      <c r="P84" s="20">
        <f t="shared" si="47"/>
        <v>0</v>
      </c>
      <c r="Q84" s="20" t="str">
        <f t="shared" si="37"/>
        <v>-</v>
      </c>
      <c r="R84" s="20">
        <f t="shared" si="48"/>
        <v>0</v>
      </c>
      <c r="S84" s="20" t="str">
        <f t="shared" si="38"/>
        <v>-</v>
      </c>
      <c r="T84" s="20">
        <f t="shared" si="49"/>
        <v>0</v>
      </c>
      <c r="U84" s="45"/>
    </row>
    <row r="85" spans="1:21" s="16" customFormat="1" ht="38.25" hidden="1" outlineLevel="2" x14ac:dyDescent="0.25">
      <c r="A85" s="28"/>
      <c r="B85" s="49" t="s">
        <v>472</v>
      </c>
      <c r="C85" s="20">
        <f t="shared" si="34"/>
        <v>15562.3</v>
      </c>
      <c r="D85" s="20">
        <v>13805.3</v>
      </c>
      <c r="E85" s="20">
        <v>1757</v>
      </c>
      <c r="F85" s="20">
        <v>0</v>
      </c>
      <c r="G85" s="20">
        <v>0</v>
      </c>
      <c r="H85" s="20">
        <f t="shared" si="39"/>
        <v>15562.3</v>
      </c>
      <c r="I85" s="20">
        <v>13805.3</v>
      </c>
      <c r="J85" s="12">
        <v>1757</v>
      </c>
      <c r="K85" s="20">
        <v>0</v>
      </c>
      <c r="L85" s="20">
        <v>0</v>
      </c>
      <c r="M85" s="20">
        <f t="shared" si="35"/>
        <v>100</v>
      </c>
      <c r="N85" s="20">
        <f t="shared" si="46"/>
        <v>0</v>
      </c>
      <c r="O85" s="20">
        <f t="shared" si="36"/>
        <v>100</v>
      </c>
      <c r="P85" s="20">
        <f t="shared" si="47"/>
        <v>0</v>
      </c>
      <c r="Q85" s="20">
        <f t="shared" si="37"/>
        <v>100</v>
      </c>
      <c r="R85" s="20">
        <f t="shared" si="48"/>
        <v>0</v>
      </c>
      <c r="S85" s="20" t="str">
        <f t="shared" si="38"/>
        <v>-</v>
      </c>
      <c r="T85" s="20">
        <f t="shared" si="49"/>
        <v>0</v>
      </c>
      <c r="U85" s="45"/>
    </row>
    <row r="86" spans="1:21" s="16" customFormat="1" ht="25.5" hidden="1" outlineLevel="2" x14ac:dyDescent="0.25">
      <c r="A86" s="28"/>
      <c r="B86" s="49" t="s">
        <v>63</v>
      </c>
      <c r="C86" s="20">
        <f t="shared" si="34"/>
        <v>277.8</v>
      </c>
      <c r="D86" s="20">
        <v>277.8</v>
      </c>
      <c r="E86" s="20">
        <v>0</v>
      </c>
      <c r="F86" s="20">
        <v>0</v>
      </c>
      <c r="G86" s="20">
        <v>0</v>
      </c>
      <c r="H86" s="20">
        <f t="shared" si="39"/>
        <v>256.3</v>
      </c>
      <c r="I86" s="20">
        <v>256.3</v>
      </c>
      <c r="J86" s="20">
        <v>0</v>
      </c>
      <c r="K86" s="20">
        <v>0</v>
      </c>
      <c r="L86" s="20">
        <v>0</v>
      </c>
      <c r="M86" s="20">
        <f t="shared" si="35"/>
        <v>92.26061915046796</v>
      </c>
      <c r="N86" s="20">
        <f t="shared" si="46"/>
        <v>21.5</v>
      </c>
      <c r="O86" s="20">
        <f t="shared" si="36"/>
        <v>92.26061915046796</v>
      </c>
      <c r="P86" s="20">
        <f t="shared" si="47"/>
        <v>21.5</v>
      </c>
      <c r="Q86" s="20" t="str">
        <f t="shared" si="37"/>
        <v>-</v>
      </c>
      <c r="R86" s="20">
        <f t="shared" si="48"/>
        <v>0</v>
      </c>
      <c r="S86" s="20" t="str">
        <f t="shared" si="38"/>
        <v>-</v>
      </c>
      <c r="T86" s="20">
        <f t="shared" si="49"/>
        <v>0</v>
      </c>
      <c r="U86" s="45"/>
    </row>
    <row r="87" spans="1:21" s="16" customFormat="1" ht="63.75" hidden="1" outlineLevel="2" x14ac:dyDescent="0.25">
      <c r="A87" s="28"/>
      <c r="B87" s="49" t="s">
        <v>473</v>
      </c>
      <c r="C87" s="20">
        <f t="shared" si="34"/>
        <v>9000</v>
      </c>
      <c r="D87" s="20">
        <v>9000</v>
      </c>
      <c r="E87" s="20">
        <v>0</v>
      </c>
      <c r="F87" s="20">
        <v>0</v>
      </c>
      <c r="G87" s="20">
        <v>0</v>
      </c>
      <c r="H87" s="20">
        <f t="shared" si="39"/>
        <v>9000</v>
      </c>
      <c r="I87" s="20">
        <v>9000</v>
      </c>
      <c r="J87" s="20">
        <v>0</v>
      </c>
      <c r="K87" s="20">
        <v>0</v>
      </c>
      <c r="L87" s="20">
        <v>0</v>
      </c>
      <c r="M87" s="20">
        <f t="shared" si="35"/>
        <v>100</v>
      </c>
      <c r="N87" s="20">
        <f t="shared" si="46"/>
        <v>0</v>
      </c>
      <c r="O87" s="20">
        <f t="shared" si="36"/>
        <v>100</v>
      </c>
      <c r="P87" s="20">
        <f t="shared" si="47"/>
        <v>0</v>
      </c>
      <c r="Q87" s="20" t="str">
        <f t="shared" si="37"/>
        <v>-</v>
      </c>
      <c r="R87" s="20">
        <f t="shared" si="48"/>
        <v>0</v>
      </c>
      <c r="S87" s="20" t="str">
        <f t="shared" si="38"/>
        <v>-</v>
      </c>
      <c r="T87" s="20">
        <f t="shared" si="49"/>
        <v>0</v>
      </c>
      <c r="U87" s="345"/>
    </row>
    <row r="88" spans="1:21" s="16" customFormat="1" ht="51" hidden="1" outlineLevel="2" x14ac:dyDescent="0.25">
      <c r="A88" s="28"/>
      <c r="B88" s="49" t="s">
        <v>474</v>
      </c>
      <c r="C88" s="20">
        <f t="shared" si="34"/>
        <v>150</v>
      </c>
      <c r="D88" s="20">
        <v>0</v>
      </c>
      <c r="E88" s="20">
        <v>150</v>
      </c>
      <c r="F88" s="20">
        <v>0</v>
      </c>
      <c r="G88" s="20">
        <v>0</v>
      </c>
      <c r="H88" s="20">
        <f t="shared" si="39"/>
        <v>150</v>
      </c>
      <c r="I88" s="20">
        <v>0</v>
      </c>
      <c r="J88" s="20">
        <v>150</v>
      </c>
      <c r="K88" s="20">
        <v>0</v>
      </c>
      <c r="L88" s="20">
        <v>0</v>
      </c>
      <c r="M88" s="20">
        <f t="shared" ref="M88" si="70">IFERROR(H88/C88*100,"-")</f>
        <v>100</v>
      </c>
      <c r="N88" s="20">
        <f t="shared" si="46"/>
        <v>0</v>
      </c>
      <c r="O88" s="20" t="str">
        <f t="shared" ref="O88" si="71">IFERROR(I88/D88*100,"-")</f>
        <v>-</v>
      </c>
      <c r="P88" s="20">
        <f t="shared" si="47"/>
        <v>0</v>
      </c>
      <c r="Q88" s="20">
        <f t="shared" ref="Q88" si="72">IFERROR(J88/E88*100,"-")</f>
        <v>100</v>
      </c>
      <c r="R88" s="20">
        <f t="shared" si="48"/>
        <v>0</v>
      </c>
      <c r="S88" s="20" t="str">
        <f t="shared" ref="S88" si="73">IFERROR(K88/F88*100,"-")</f>
        <v>-</v>
      </c>
      <c r="T88" s="20">
        <f t="shared" si="49"/>
        <v>0</v>
      </c>
      <c r="U88" s="45"/>
    </row>
    <row r="89" spans="1:21" s="16" customFormat="1" ht="15.75" hidden="1" outlineLevel="2" x14ac:dyDescent="0.25">
      <c r="A89" s="28"/>
      <c r="B89" s="49" t="s">
        <v>851</v>
      </c>
      <c r="C89" s="20">
        <f t="shared" si="34"/>
        <v>470</v>
      </c>
      <c r="D89" s="20">
        <v>200</v>
      </c>
      <c r="E89" s="20">
        <v>270</v>
      </c>
      <c r="F89" s="20">
        <v>0</v>
      </c>
      <c r="G89" s="20"/>
      <c r="H89" s="20">
        <f t="shared" si="39"/>
        <v>470</v>
      </c>
      <c r="I89" s="20">
        <v>200</v>
      </c>
      <c r="J89" s="20">
        <v>270</v>
      </c>
      <c r="K89" s="20">
        <v>0</v>
      </c>
      <c r="L89" s="20"/>
      <c r="M89" s="20">
        <f t="shared" ref="M89" si="74">IFERROR(H89/C89*100,"-")</f>
        <v>100</v>
      </c>
      <c r="N89" s="20">
        <f t="shared" ref="N89" si="75">C89-H89</f>
        <v>0</v>
      </c>
      <c r="O89" s="20">
        <f t="shared" ref="O89" si="76">IFERROR(I89/D89*100,"-")</f>
        <v>100</v>
      </c>
      <c r="P89" s="20">
        <f t="shared" ref="P89" si="77">D89-I89</f>
        <v>0</v>
      </c>
      <c r="Q89" s="20">
        <f t="shared" ref="Q89" si="78">IFERROR(J89/E89*100,"-")</f>
        <v>100</v>
      </c>
      <c r="R89" s="20">
        <f t="shared" ref="R89" si="79">E89-J89</f>
        <v>0</v>
      </c>
      <c r="S89" s="20" t="str">
        <f t="shared" ref="S89" si="80">IFERROR(K89/F89*100,"-")</f>
        <v>-</v>
      </c>
      <c r="T89" s="20">
        <f t="shared" ref="T89" si="81">F89-K89</f>
        <v>0</v>
      </c>
      <c r="U89" s="181"/>
    </row>
    <row r="90" spans="1:21" s="16" customFormat="1" ht="15.75" hidden="1" outlineLevel="2" x14ac:dyDescent="0.25">
      <c r="A90" s="28"/>
      <c r="B90" s="49" t="s">
        <v>849</v>
      </c>
      <c r="C90" s="20">
        <f t="shared" si="34"/>
        <v>61.6</v>
      </c>
      <c r="D90" s="20">
        <v>61.6</v>
      </c>
      <c r="E90" s="20">
        <v>0</v>
      </c>
      <c r="F90" s="20">
        <v>0</v>
      </c>
      <c r="G90" s="20"/>
      <c r="H90" s="20">
        <f t="shared" si="39"/>
        <v>61.6</v>
      </c>
      <c r="I90" s="20">
        <v>61.6</v>
      </c>
      <c r="J90" s="20">
        <v>0</v>
      </c>
      <c r="K90" s="20">
        <v>0</v>
      </c>
      <c r="L90" s="20"/>
      <c r="M90" s="20">
        <f t="shared" ref="M90" si="82">IFERROR(H90/C90*100,"-")</f>
        <v>100</v>
      </c>
      <c r="N90" s="20">
        <f t="shared" ref="N90" si="83">C90-H90</f>
        <v>0</v>
      </c>
      <c r="O90" s="20">
        <f t="shared" ref="O90:O94" si="84">IFERROR(I90/D90*100,"-")</f>
        <v>100</v>
      </c>
      <c r="P90" s="20">
        <f t="shared" ref="P90" si="85">D90-I90</f>
        <v>0</v>
      </c>
      <c r="Q90" s="20" t="str">
        <f t="shared" ref="Q90" si="86">IFERROR(J90/E90*100,"-")</f>
        <v>-</v>
      </c>
      <c r="R90" s="20">
        <f t="shared" ref="R90" si="87">E90-J90</f>
        <v>0</v>
      </c>
      <c r="S90" s="20" t="str">
        <f t="shared" ref="S90" si="88">IFERROR(K90/F90*100,"-")</f>
        <v>-</v>
      </c>
      <c r="T90" s="20">
        <f t="shared" ref="T90" si="89">F90-K90</f>
        <v>0</v>
      </c>
      <c r="U90" s="181"/>
    </row>
    <row r="91" spans="1:21" s="16" customFormat="1" ht="25.5" hidden="1" outlineLevel="2" x14ac:dyDescent="0.25">
      <c r="A91" s="28"/>
      <c r="B91" s="49" t="s">
        <v>850</v>
      </c>
      <c r="C91" s="20">
        <f t="shared" si="34"/>
        <v>89.9</v>
      </c>
      <c r="D91" s="20">
        <v>89.9</v>
      </c>
      <c r="E91" s="20">
        <v>0</v>
      </c>
      <c r="F91" s="20">
        <v>0</v>
      </c>
      <c r="G91" s="20"/>
      <c r="H91" s="20">
        <f t="shared" si="39"/>
        <v>89.9</v>
      </c>
      <c r="I91" s="20">
        <v>89.9</v>
      </c>
      <c r="J91" s="20">
        <v>0</v>
      </c>
      <c r="K91" s="20">
        <v>0</v>
      </c>
      <c r="L91" s="20"/>
      <c r="M91" s="20">
        <f t="shared" ref="M91:M95" si="90">IFERROR(H91/C91*100,"-")</f>
        <v>100</v>
      </c>
      <c r="N91" s="20">
        <f t="shared" ref="N91" si="91">C91-H91</f>
        <v>0</v>
      </c>
      <c r="O91" s="20">
        <f t="shared" ref="O91:O95" si="92">IFERROR(I91/D91*100,"-")</f>
        <v>100</v>
      </c>
      <c r="P91" s="20">
        <f t="shared" ref="P91" si="93">D91-I91</f>
        <v>0</v>
      </c>
      <c r="Q91" s="20" t="str">
        <f t="shared" ref="Q91:Q95" si="94">IFERROR(J91/E91*100,"-")</f>
        <v>-</v>
      </c>
      <c r="R91" s="20">
        <f t="shared" ref="R91" si="95">E91-J91</f>
        <v>0</v>
      </c>
      <c r="S91" s="20" t="str">
        <f t="shared" ref="S91:S95" si="96">IFERROR(K91/F91*100,"-")</f>
        <v>-</v>
      </c>
      <c r="T91" s="20">
        <f t="shared" ref="T91:T95" si="97">F91-K91</f>
        <v>0</v>
      </c>
      <c r="U91" s="181"/>
    </row>
    <row r="92" spans="1:21" s="16" customFormat="1" ht="25.5" hidden="1" outlineLevel="2" x14ac:dyDescent="0.25">
      <c r="A92" s="106"/>
      <c r="B92" s="49" t="s">
        <v>65</v>
      </c>
      <c r="C92" s="20">
        <f>SUM(D92:F92)</f>
        <v>441</v>
      </c>
      <c r="D92" s="20">
        <v>66.2</v>
      </c>
      <c r="E92" s="20">
        <v>374.8</v>
      </c>
      <c r="F92" s="20">
        <v>0</v>
      </c>
      <c r="G92" s="20">
        <v>0</v>
      </c>
      <c r="H92" s="20">
        <f t="shared" si="39"/>
        <v>441</v>
      </c>
      <c r="I92" s="20">
        <v>66.2</v>
      </c>
      <c r="J92" s="20">
        <v>374.8</v>
      </c>
      <c r="K92" s="20">
        <v>0</v>
      </c>
      <c r="L92" s="20">
        <v>0</v>
      </c>
      <c r="M92" s="20">
        <f t="shared" si="35"/>
        <v>100</v>
      </c>
      <c r="N92" s="20">
        <f t="shared" si="46"/>
        <v>0</v>
      </c>
      <c r="O92" s="20">
        <f t="shared" si="84"/>
        <v>100</v>
      </c>
      <c r="P92" s="20">
        <f t="shared" si="47"/>
        <v>0</v>
      </c>
      <c r="Q92" s="20">
        <f t="shared" si="37"/>
        <v>100</v>
      </c>
      <c r="R92" s="20">
        <f t="shared" si="48"/>
        <v>0</v>
      </c>
      <c r="S92" s="20" t="str">
        <f t="shared" si="38"/>
        <v>-</v>
      </c>
      <c r="T92" s="20">
        <f t="shared" si="49"/>
        <v>0</v>
      </c>
      <c r="U92" s="181"/>
    </row>
    <row r="93" spans="1:21" s="16" customFormat="1" ht="27.75" hidden="1" customHeight="1" outlineLevel="2" x14ac:dyDescent="0.25">
      <c r="A93" s="106"/>
      <c r="B93" s="49" t="s">
        <v>914</v>
      </c>
      <c r="C93" s="20">
        <f t="shared" ref="C93:C94" si="98">SUM(D93:F93)</f>
        <v>392</v>
      </c>
      <c r="D93" s="20">
        <v>392</v>
      </c>
      <c r="E93" s="20">
        <v>0</v>
      </c>
      <c r="F93" s="20">
        <v>0</v>
      </c>
      <c r="G93" s="20"/>
      <c r="H93" s="20">
        <f t="shared" si="39"/>
        <v>392</v>
      </c>
      <c r="I93" s="20">
        <v>392</v>
      </c>
      <c r="J93" s="20">
        <v>0</v>
      </c>
      <c r="K93" s="20">
        <v>0</v>
      </c>
      <c r="L93" s="20"/>
      <c r="M93" s="20">
        <f t="shared" si="35"/>
        <v>100</v>
      </c>
      <c r="N93" s="20">
        <f t="shared" si="46"/>
        <v>0</v>
      </c>
      <c r="O93" s="20">
        <f t="shared" si="84"/>
        <v>100</v>
      </c>
      <c r="P93" s="20"/>
      <c r="Q93" s="20" t="str">
        <f t="shared" si="37"/>
        <v>-</v>
      </c>
      <c r="R93" s="20">
        <f t="shared" si="48"/>
        <v>0</v>
      </c>
      <c r="S93" s="20" t="str">
        <f t="shared" si="38"/>
        <v>-</v>
      </c>
      <c r="T93" s="20">
        <f t="shared" si="49"/>
        <v>0</v>
      </c>
      <c r="U93" s="181"/>
    </row>
    <row r="94" spans="1:21" s="16" customFormat="1" ht="25.5" hidden="1" outlineLevel="2" x14ac:dyDescent="0.25">
      <c r="A94" s="106"/>
      <c r="B94" s="49" t="s">
        <v>915</v>
      </c>
      <c r="C94" s="20">
        <f t="shared" si="98"/>
        <v>33.200000000000003</v>
      </c>
      <c r="D94" s="20">
        <v>33.200000000000003</v>
      </c>
      <c r="E94" s="20">
        <v>0</v>
      </c>
      <c r="F94" s="20">
        <v>0</v>
      </c>
      <c r="G94" s="20"/>
      <c r="H94" s="20">
        <f t="shared" si="39"/>
        <v>33.200000000000003</v>
      </c>
      <c r="I94" s="20">
        <v>33.200000000000003</v>
      </c>
      <c r="J94" s="20">
        <v>0</v>
      </c>
      <c r="K94" s="20">
        <v>0</v>
      </c>
      <c r="L94" s="20"/>
      <c r="M94" s="20">
        <f t="shared" si="35"/>
        <v>100</v>
      </c>
      <c r="N94" s="20">
        <f t="shared" si="46"/>
        <v>0</v>
      </c>
      <c r="O94" s="20">
        <f t="shared" si="84"/>
        <v>100</v>
      </c>
      <c r="P94" s="20"/>
      <c r="Q94" s="20" t="str">
        <f t="shared" si="37"/>
        <v>-</v>
      </c>
      <c r="R94" s="20">
        <f t="shared" si="48"/>
        <v>0</v>
      </c>
      <c r="S94" s="20" t="str">
        <f t="shared" si="38"/>
        <v>-</v>
      </c>
      <c r="T94" s="20">
        <f t="shared" si="49"/>
        <v>0</v>
      </c>
      <c r="U94" s="181"/>
    </row>
    <row r="95" spans="1:21" s="16" customFormat="1" ht="28.5" hidden="1" customHeight="1" outlineLevel="2" x14ac:dyDescent="0.25">
      <c r="A95" s="106"/>
      <c r="B95" s="49" t="s">
        <v>978</v>
      </c>
      <c r="C95" s="20">
        <f t="shared" si="34"/>
        <v>50</v>
      </c>
      <c r="D95" s="20">
        <v>50</v>
      </c>
      <c r="E95" s="20">
        <v>0</v>
      </c>
      <c r="F95" s="20"/>
      <c r="G95" s="20"/>
      <c r="H95" s="20">
        <f t="shared" si="39"/>
        <v>50</v>
      </c>
      <c r="I95" s="20">
        <v>50</v>
      </c>
      <c r="J95" s="20">
        <v>0</v>
      </c>
      <c r="K95" s="20">
        <v>0</v>
      </c>
      <c r="L95" s="20"/>
      <c r="M95" s="20">
        <f t="shared" si="90"/>
        <v>100</v>
      </c>
      <c r="N95" s="20">
        <f t="shared" si="46"/>
        <v>0</v>
      </c>
      <c r="O95" s="20">
        <f t="shared" si="92"/>
        <v>100</v>
      </c>
      <c r="P95" s="20">
        <f t="shared" si="47"/>
        <v>0</v>
      </c>
      <c r="Q95" s="20" t="str">
        <f t="shared" si="94"/>
        <v>-</v>
      </c>
      <c r="R95" s="20">
        <f t="shared" si="48"/>
        <v>0</v>
      </c>
      <c r="S95" s="20" t="str">
        <f t="shared" si="96"/>
        <v>-</v>
      </c>
      <c r="T95" s="20">
        <f t="shared" si="97"/>
        <v>0</v>
      </c>
      <c r="U95" s="181"/>
    </row>
    <row r="96" spans="1:21" s="29" customFormat="1" ht="30" hidden="1" customHeight="1" outlineLevel="1" x14ac:dyDescent="0.25">
      <c r="A96" s="109"/>
      <c r="B96" s="50" t="s">
        <v>66</v>
      </c>
      <c r="C96" s="23">
        <f t="shared" si="34"/>
        <v>86520.9</v>
      </c>
      <c r="D96" s="23">
        <f>SUM(D97:D114)</f>
        <v>81183.899999999994</v>
      </c>
      <c r="E96" s="23">
        <f>SUM(E97:E114)</f>
        <v>5337</v>
      </c>
      <c r="F96" s="23">
        <f>SUM(F97:F111)</f>
        <v>0</v>
      </c>
      <c r="G96" s="23">
        <f>SUM(G97:G111)</f>
        <v>0</v>
      </c>
      <c r="H96" s="13">
        <f t="shared" si="39"/>
        <v>86512.999999999985</v>
      </c>
      <c r="I96" s="13">
        <f>SUM(I97:I114)</f>
        <v>81175.999999999985</v>
      </c>
      <c r="J96" s="13">
        <f>SUM(J97:J114)</f>
        <v>5337</v>
      </c>
      <c r="K96" s="13">
        <f>SUM(K97:K111)</f>
        <v>0</v>
      </c>
      <c r="L96" s="13">
        <f>SUM(L97:L111)</f>
        <v>0</v>
      </c>
      <c r="M96" s="23">
        <f t="shared" si="35"/>
        <v>99.990869258179231</v>
      </c>
      <c r="N96" s="23">
        <f t="shared" si="46"/>
        <v>7.9000000000087311</v>
      </c>
      <c r="O96" s="23">
        <f t="shared" si="36"/>
        <v>99.990269006539464</v>
      </c>
      <c r="P96" s="23">
        <f t="shared" si="47"/>
        <v>7.9000000000087311</v>
      </c>
      <c r="Q96" s="23">
        <f t="shared" si="37"/>
        <v>100</v>
      </c>
      <c r="R96" s="23">
        <f t="shared" si="48"/>
        <v>0</v>
      </c>
      <c r="S96" s="23" t="str">
        <f t="shared" si="38"/>
        <v>-</v>
      </c>
      <c r="T96" s="23">
        <f t="shared" si="49"/>
        <v>0</v>
      </c>
      <c r="U96" s="45"/>
    </row>
    <row r="97" spans="1:21" s="16" customFormat="1" ht="25.5" hidden="1" outlineLevel="2" x14ac:dyDescent="0.25">
      <c r="A97" s="28"/>
      <c r="B97" s="49" t="s">
        <v>67</v>
      </c>
      <c r="C97" s="20">
        <f t="shared" si="34"/>
        <v>100</v>
      </c>
      <c r="D97" s="20">
        <v>100</v>
      </c>
      <c r="E97" s="20">
        <v>0</v>
      </c>
      <c r="F97" s="20">
        <v>0</v>
      </c>
      <c r="G97" s="20">
        <v>0</v>
      </c>
      <c r="H97" s="20">
        <f t="shared" si="39"/>
        <v>100</v>
      </c>
      <c r="I97" s="20">
        <v>100</v>
      </c>
      <c r="J97" s="20">
        <v>0</v>
      </c>
      <c r="K97" s="20">
        <v>0</v>
      </c>
      <c r="L97" s="20">
        <v>0</v>
      </c>
      <c r="M97" s="20">
        <f t="shared" si="35"/>
        <v>100</v>
      </c>
      <c r="N97" s="20">
        <f t="shared" si="46"/>
        <v>0</v>
      </c>
      <c r="O97" s="20">
        <f t="shared" si="36"/>
        <v>100</v>
      </c>
      <c r="P97" s="20">
        <f t="shared" si="47"/>
        <v>0</v>
      </c>
      <c r="Q97" s="20" t="str">
        <f t="shared" si="37"/>
        <v>-</v>
      </c>
      <c r="R97" s="20">
        <f t="shared" si="48"/>
        <v>0</v>
      </c>
      <c r="S97" s="20" t="str">
        <f t="shared" si="38"/>
        <v>-</v>
      </c>
      <c r="T97" s="20">
        <f t="shared" si="49"/>
        <v>0</v>
      </c>
      <c r="U97" s="45"/>
    </row>
    <row r="98" spans="1:21" s="16" customFormat="1" ht="31.5" hidden="1" customHeight="1" outlineLevel="2" x14ac:dyDescent="0.25">
      <c r="A98" s="28"/>
      <c r="B98" s="49" t="s">
        <v>68</v>
      </c>
      <c r="C98" s="20">
        <f t="shared" si="34"/>
        <v>40</v>
      </c>
      <c r="D98" s="20">
        <v>40</v>
      </c>
      <c r="E98" s="20">
        <v>0</v>
      </c>
      <c r="F98" s="20">
        <v>0</v>
      </c>
      <c r="G98" s="20">
        <v>0</v>
      </c>
      <c r="H98" s="20">
        <f t="shared" si="39"/>
        <v>40</v>
      </c>
      <c r="I98" s="20">
        <v>40</v>
      </c>
      <c r="J98" s="20">
        <v>0</v>
      </c>
      <c r="K98" s="20">
        <v>0</v>
      </c>
      <c r="L98" s="20">
        <v>0</v>
      </c>
      <c r="M98" s="20">
        <f t="shared" si="35"/>
        <v>100</v>
      </c>
      <c r="N98" s="20">
        <f t="shared" si="46"/>
        <v>0</v>
      </c>
      <c r="O98" s="20">
        <f t="shared" si="36"/>
        <v>100</v>
      </c>
      <c r="P98" s="20">
        <f t="shared" si="47"/>
        <v>0</v>
      </c>
      <c r="Q98" s="20" t="str">
        <f t="shared" si="37"/>
        <v>-</v>
      </c>
      <c r="R98" s="20">
        <f t="shared" si="48"/>
        <v>0</v>
      </c>
      <c r="S98" s="20" t="str">
        <f t="shared" si="38"/>
        <v>-</v>
      </c>
      <c r="T98" s="20">
        <f t="shared" si="49"/>
        <v>0</v>
      </c>
      <c r="U98" s="45"/>
    </row>
    <row r="99" spans="1:21" s="16" customFormat="1" ht="27.75" hidden="1" customHeight="1" outlineLevel="2" x14ac:dyDescent="0.25">
      <c r="A99" s="28"/>
      <c r="B99" s="49" t="s">
        <v>476</v>
      </c>
      <c r="C99" s="20">
        <f t="shared" si="34"/>
        <v>34755.800000000003</v>
      </c>
      <c r="D99" s="20">
        <v>32415.800000000003</v>
      </c>
      <c r="E99" s="20">
        <v>2340</v>
      </c>
      <c r="F99" s="20">
        <v>0</v>
      </c>
      <c r="G99" s="20">
        <v>0</v>
      </c>
      <c r="H99" s="20">
        <f t="shared" si="39"/>
        <v>34755.800000000003</v>
      </c>
      <c r="I99" s="20">
        <v>32415.8</v>
      </c>
      <c r="J99" s="20">
        <v>2340</v>
      </c>
      <c r="K99" s="20">
        <v>0</v>
      </c>
      <c r="L99" s="20">
        <v>0</v>
      </c>
      <c r="M99" s="20">
        <f t="shared" si="35"/>
        <v>100</v>
      </c>
      <c r="N99" s="20">
        <f t="shared" si="46"/>
        <v>0</v>
      </c>
      <c r="O99" s="20">
        <f t="shared" si="36"/>
        <v>99.999999999999986</v>
      </c>
      <c r="P99" s="20">
        <f t="shared" si="47"/>
        <v>0</v>
      </c>
      <c r="Q99" s="20">
        <f t="shared" si="37"/>
        <v>100</v>
      </c>
      <c r="R99" s="20">
        <f t="shared" si="48"/>
        <v>0</v>
      </c>
      <c r="S99" s="20" t="str">
        <f t="shared" si="38"/>
        <v>-</v>
      </c>
      <c r="T99" s="20">
        <f t="shared" si="49"/>
        <v>0</v>
      </c>
      <c r="U99" s="45"/>
    </row>
    <row r="100" spans="1:21" s="16" customFormat="1" ht="38.25" hidden="1" outlineLevel="2" x14ac:dyDescent="0.25">
      <c r="A100" s="28"/>
      <c r="B100" s="49" t="s">
        <v>477</v>
      </c>
      <c r="C100" s="20">
        <f t="shared" si="34"/>
        <v>758.2</v>
      </c>
      <c r="D100" s="20">
        <v>758.2</v>
      </c>
      <c r="E100" s="20">
        <v>0</v>
      </c>
      <c r="F100" s="20">
        <v>0</v>
      </c>
      <c r="G100" s="20">
        <v>0</v>
      </c>
      <c r="H100" s="20">
        <f>SUM(I100:K100)</f>
        <v>750.3</v>
      </c>
      <c r="I100" s="20">
        <v>750.3</v>
      </c>
      <c r="J100" s="20">
        <v>0</v>
      </c>
      <c r="K100" s="20">
        <v>0</v>
      </c>
      <c r="L100" s="20">
        <v>0</v>
      </c>
      <c r="M100" s="20">
        <f t="shared" si="35"/>
        <v>98.958058559746746</v>
      </c>
      <c r="N100" s="20">
        <f t="shared" si="46"/>
        <v>7.9000000000000909</v>
      </c>
      <c r="O100" s="20">
        <f t="shared" si="36"/>
        <v>98.958058559746746</v>
      </c>
      <c r="P100" s="20">
        <f t="shared" si="47"/>
        <v>7.9000000000000909</v>
      </c>
      <c r="Q100" s="20" t="str">
        <f t="shared" si="37"/>
        <v>-</v>
      </c>
      <c r="R100" s="20">
        <f t="shared" si="48"/>
        <v>0</v>
      </c>
      <c r="S100" s="20" t="str">
        <f t="shared" si="38"/>
        <v>-</v>
      </c>
      <c r="T100" s="20">
        <f t="shared" si="49"/>
        <v>0</v>
      </c>
      <c r="U100" s="45"/>
    </row>
    <row r="101" spans="1:21" s="16" customFormat="1" ht="25.5" hidden="1" outlineLevel="2" x14ac:dyDescent="0.25">
      <c r="A101" s="28"/>
      <c r="B101" s="49" t="s">
        <v>478</v>
      </c>
      <c r="C101" s="20">
        <f t="shared" ref="C101" si="99">SUM(D101:F101)</f>
        <v>198.6</v>
      </c>
      <c r="D101" s="20">
        <v>198.6</v>
      </c>
      <c r="E101" s="20">
        <v>0</v>
      </c>
      <c r="F101" s="20">
        <v>0</v>
      </c>
      <c r="G101" s="20">
        <v>0</v>
      </c>
      <c r="H101" s="20">
        <f t="shared" ref="H101" si="100">SUM(I101:K101)</f>
        <v>198.6</v>
      </c>
      <c r="I101" s="20">
        <v>198.6</v>
      </c>
      <c r="J101" s="20">
        <v>0</v>
      </c>
      <c r="K101" s="20">
        <v>0</v>
      </c>
      <c r="L101" s="20">
        <v>0</v>
      </c>
      <c r="M101" s="20">
        <f t="shared" ref="M101" si="101">IFERROR(H101/C101*100,"-")</f>
        <v>100</v>
      </c>
      <c r="N101" s="20">
        <f t="shared" ref="N101" si="102">C101-H101</f>
        <v>0</v>
      </c>
      <c r="O101" s="20">
        <f t="shared" ref="O101" si="103">IFERROR(I101/D101*100,"-")</f>
        <v>100</v>
      </c>
      <c r="P101" s="20">
        <f t="shared" ref="P101" si="104">D101-I101</f>
        <v>0</v>
      </c>
      <c r="Q101" s="20" t="str">
        <f t="shared" ref="Q101" si="105">IFERROR(J101/E101*100,"-")</f>
        <v>-</v>
      </c>
      <c r="R101" s="20">
        <f t="shared" ref="R101" si="106">E101-J101</f>
        <v>0</v>
      </c>
      <c r="S101" s="20" t="str">
        <f t="shared" ref="S101" si="107">IFERROR(K101/F101*100,"-")</f>
        <v>-</v>
      </c>
      <c r="T101" s="20">
        <f t="shared" ref="T101" si="108">F101-K101</f>
        <v>0</v>
      </c>
      <c r="U101" s="45"/>
    </row>
    <row r="102" spans="1:21" s="16" customFormat="1" ht="38.25" hidden="1" outlineLevel="2" x14ac:dyDescent="0.25">
      <c r="A102" s="28"/>
      <c r="B102" s="49" t="s">
        <v>70</v>
      </c>
      <c r="C102" s="20">
        <f t="shared" si="34"/>
        <v>150</v>
      </c>
      <c r="D102" s="20">
        <v>150</v>
      </c>
      <c r="E102" s="20">
        <v>0</v>
      </c>
      <c r="F102" s="20">
        <v>0</v>
      </c>
      <c r="G102" s="20">
        <v>0</v>
      </c>
      <c r="H102" s="20">
        <f t="shared" si="39"/>
        <v>150</v>
      </c>
      <c r="I102" s="20">
        <v>150</v>
      </c>
      <c r="J102" s="20">
        <v>0</v>
      </c>
      <c r="K102" s="20">
        <v>0</v>
      </c>
      <c r="L102" s="20">
        <v>0</v>
      </c>
      <c r="M102" s="20">
        <f t="shared" ref="M102" si="109">IFERROR(H102/C102*100,"-")</f>
        <v>100</v>
      </c>
      <c r="N102" s="20">
        <f t="shared" si="46"/>
        <v>0</v>
      </c>
      <c r="O102" s="20">
        <f t="shared" ref="O102" si="110">IFERROR(I102/D102*100,"-")</f>
        <v>100</v>
      </c>
      <c r="P102" s="20">
        <f t="shared" si="47"/>
        <v>0</v>
      </c>
      <c r="Q102" s="20" t="str">
        <f t="shared" ref="Q102" si="111">IFERROR(J102/E102*100,"-")</f>
        <v>-</v>
      </c>
      <c r="R102" s="20">
        <f t="shared" si="48"/>
        <v>0</v>
      </c>
      <c r="S102" s="20" t="str">
        <f t="shared" ref="S102" si="112">IFERROR(K102/F102*100,"-")</f>
        <v>-</v>
      </c>
      <c r="T102" s="20">
        <f t="shared" si="49"/>
        <v>0</v>
      </c>
      <c r="U102" s="45"/>
    </row>
    <row r="103" spans="1:21" s="16" customFormat="1" ht="25.5" hidden="1" outlineLevel="2" x14ac:dyDescent="0.25">
      <c r="A103" s="28"/>
      <c r="B103" s="49" t="s">
        <v>71</v>
      </c>
      <c r="C103" s="20">
        <f t="shared" si="34"/>
        <v>100</v>
      </c>
      <c r="D103" s="20">
        <v>100</v>
      </c>
      <c r="E103" s="20">
        <v>0</v>
      </c>
      <c r="F103" s="20">
        <v>0</v>
      </c>
      <c r="G103" s="20">
        <v>0</v>
      </c>
      <c r="H103" s="20">
        <f t="shared" si="39"/>
        <v>100</v>
      </c>
      <c r="I103" s="20">
        <v>100</v>
      </c>
      <c r="J103" s="20">
        <v>0</v>
      </c>
      <c r="K103" s="20">
        <v>0</v>
      </c>
      <c r="L103" s="20">
        <v>0</v>
      </c>
      <c r="M103" s="20">
        <f t="shared" si="35"/>
        <v>100</v>
      </c>
      <c r="N103" s="20">
        <f t="shared" si="46"/>
        <v>0</v>
      </c>
      <c r="O103" s="20">
        <f t="shared" si="36"/>
        <v>100</v>
      </c>
      <c r="P103" s="20">
        <f t="shared" si="47"/>
        <v>0</v>
      </c>
      <c r="Q103" s="20" t="str">
        <f t="shared" si="37"/>
        <v>-</v>
      </c>
      <c r="R103" s="20">
        <f t="shared" si="48"/>
        <v>0</v>
      </c>
      <c r="S103" s="20" t="str">
        <f t="shared" si="38"/>
        <v>-</v>
      </c>
      <c r="T103" s="20">
        <f t="shared" si="49"/>
        <v>0</v>
      </c>
      <c r="U103" s="45"/>
    </row>
    <row r="104" spans="1:21" s="16" customFormat="1" ht="38.25" hidden="1" outlineLevel="2" x14ac:dyDescent="0.25">
      <c r="A104" s="28"/>
      <c r="B104" s="49" t="s">
        <v>72</v>
      </c>
      <c r="C104" s="20">
        <f t="shared" si="34"/>
        <v>100</v>
      </c>
      <c r="D104" s="20">
        <v>100</v>
      </c>
      <c r="E104" s="20">
        <v>0</v>
      </c>
      <c r="F104" s="20">
        <v>0</v>
      </c>
      <c r="G104" s="20">
        <v>0</v>
      </c>
      <c r="H104" s="20">
        <f t="shared" si="39"/>
        <v>100</v>
      </c>
      <c r="I104" s="20">
        <v>100</v>
      </c>
      <c r="J104" s="20">
        <v>0</v>
      </c>
      <c r="K104" s="20">
        <v>0</v>
      </c>
      <c r="L104" s="20">
        <v>0</v>
      </c>
      <c r="M104" s="20">
        <f t="shared" si="35"/>
        <v>100</v>
      </c>
      <c r="N104" s="20">
        <f t="shared" si="46"/>
        <v>0</v>
      </c>
      <c r="O104" s="20">
        <f t="shared" si="36"/>
        <v>100</v>
      </c>
      <c r="P104" s="20">
        <f t="shared" si="47"/>
        <v>0</v>
      </c>
      <c r="Q104" s="20" t="str">
        <f t="shared" si="37"/>
        <v>-</v>
      </c>
      <c r="R104" s="20">
        <f t="shared" si="48"/>
        <v>0</v>
      </c>
      <c r="S104" s="20" t="str">
        <f t="shared" si="38"/>
        <v>-</v>
      </c>
      <c r="T104" s="20">
        <f t="shared" si="49"/>
        <v>0</v>
      </c>
      <c r="U104" s="45"/>
    </row>
    <row r="105" spans="1:21" s="16" customFormat="1" ht="38.25" hidden="1" outlineLevel="2" x14ac:dyDescent="0.25">
      <c r="A105" s="28"/>
      <c r="B105" s="49" t="s">
        <v>73</v>
      </c>
      <c r="C105" s="20">
        <f t="shared" si="34"/>
        <v>100</v>
      </c>
      <c r="D105" s="20">
        <v>100</v>
      </c>
      <c r="E105" s="20">
        <v>0</v>
      </c>
      <c r="F105" s="20">
        <v>0</v>
      </c>
      <c r="G105" s="20">
        <v>0</v>
      </c>
      <c r="H105" s="20">
        <f t="shared" si="39"/>
        <v>100</v>
      </c>
      <c r="I105" s="20">
        <v>100</v>
      </c>
      <c r="J105" s="20">
        <v>0</v>
      </c>
      <c r="K105" s="20">
        <v>0</v>
      </c>
      <c r="L105" s="20">
        <v>0</v>
      </c>
      <c r="M105" s="20">
        <f t="shared" si="35"/>
        <v>100</v>
      </c>
      <c r="N105" s="20">
        <f t="shared" si="46"/>
        <v>0</v>
      </c>
      <c r="O105" s="20">
        <f t="shared" si="36"/>
        <v>100</v>
      </c>
      <c r="P105" s="20">
        <f t="shared" si="47"/>
        <v>0</v>
      </c>
      <c r="Q105" s="20" t="str">
        <f t="shared" si="37"/>
        <v>-</v>
      </c>
      <c r="R105" s="20">
        <f t="shared" si="48"/>
        <v>0</v>
      </c>
      <c r="S105" s="20" t="str">
        <f t="shared" si="38"/>
        <v>-</v>
      </c>
      <c r="T105" s="20">
        <f t="shared" si="49"/>
        <v>0</v>
      </c>
      <c r="U105" s="45"/>
    </row>
    <row r="106" spans="1:21" s="16" customFormat="1" ht="15.75" hidden="1" outlineLevel="2" x14ac:dyDescent="0.25">
      <c r="A106" s="28"/>
      <c r="B106" s="49" t="s">
        <v>74</v>
      </c>
      <c r="C106" s="20">
        <f t="shared" si="34"/>
        <v>100</v>
      </c>
      <c r="D106" s="20">
        <v>100</v>
      </c>
      <c r="E106" s="20">
        <v>0</v>
      </c>
      <c r="F106" s="20">
        <v>0</v>
      </c>
      <c r="G106" s="20">
        <v>0</v>
      </c>
      <c r="H106" s="20">
        <f t="shared" si="39"/>
        <v>100</v>
      </c>
      <c r="I106" s="20">
        <v>100</v>
      </c>
      <c r="J106" s="20">
        <v>0</v>
      </c>
      <c r="K106" s="20">
        <v>0</v>
      </c>
      <c r="L106" s="20">
        <v>0</v>
      </c>
      <c r="M106" s="20">
        <f t="shared" si="35"/>
        <v>100</v>
      </c>
      <c r="N106" s="20">
        <f t="shared" si="46"/>
        <v>0</v>
      </c>
      <c r="O106" s="20">
        <f t="shared" si="36"/>
        <v>100</v>
      </c>
      <c r="P106" s="20">
        <f t="shared" si="47"/>
        <v>0</v>
      </c>
      <c r="Q106" s="20" t="str">
        <f t="shared" si="37"/>
        <v>-</v>
      </c>
      <c r="R106" s="20">
        <f t="shared" si="48"/>
        <v>0</v>
      </c>
      <c r="S106" s="20" t="str">
        <f t="shared" si="38"/>
        <v>-</v>
      </c>
      <c r="T106" s="20">
        <f t="shared" si="49"/>
        <v>0</v>
      </c>
      <c r="U106" s="45"/>
    </row>
    <row r="107" spans="1:21" s="16" customFormat="1" ht="51" hidden="1" customHeight="1" outlineLevel="2" x14ac:dyDescent="0.25">
      <c r="A107" s="28"/>
      <c r="B107" s="49" t="s">
        <v>75</v>
      </c>
      <c r="C107" s="20">
        <f t="shared" si="34"/>
        <v>43416.6</v>
      </c>
      <c r="D107" s="20">
        <v>40419.599999999999</v>
      </c>
      <c r="E107" s="20">
        <v>2997</v>
      </c>
      <c r="F107" s="20">
        <v>0</v>
      </c>
      <c r="G107" s="20">
        <v>0</v>
      </c>
      <c r="H107" s="20">
        <f t="shared" si="39"/>
        <v>43416.6</v>
      </c>
      <c r="I107" s="20">
        <v>40419.599999999999</v>
      </c>
      <c r="J107" s="20">
        <v>2997</v>
      </c>
      <c r="K107" s="20">
        <v>0</v>
      </c>
      <c r="L107" s="20">
        <v>0</v>
      </c>
      <c r="M107" s="20">
        <f t="shared" si="35"/>
        <v>100</v>
      </c>
      <c r="N107" s="20">
        <f t="shared" si="46"/>
        <v>0</v>
      </c>
      <c r="O107" s="20">
        <f t="shared" si="36"/>
        <v>100</v>
      </c>
      <c r="P107" s="20">
        <f t="shared" si="47"/>
        <v>0</v>
      </c>
      <c r="Q107" s="20">
        <f t="shared" si="37"/>
        <v>100</v>
      </c>
      <c r="R107" s="20">
        <f t="shared" si="48"/>
        <v>0</v>
      </c>
      <c r="S107" s="20" t="str">
        <f t="shared" si="38"/>
        <v>-</v>
      </c>
      <c r="T107" s="20">
        <f t="shared" si="49"/>
        <v>0</v>
      </c>
      <c r="U107" s="45"/>
    </row>
    <row r="108" spans="1:21" s="16" customFormat="1" ht="25.5" hidden="1" outlineLevel="2" x14ac:dyDescent="0.25">
      <c r="A108" s="28"/>
      <c r="B108" s="49" t="s">
        <v>63</v>
      </c>
      <c r="C108" s="20">
        <f t="shared" si="34"/>
        <v>1020.5</v>
      </c>
      <c r="D108" s="20">
        <v>1020.5</v>
      </c>
      <c r="E108" s="20">
        <v>0</v>
      </c>
      <c r="F108" s="20">
        <v>0</v>
      </c>
      <c r="G108" s="20">
        <v>0</v>
      </c>
      <c r="H108" s="20">
        <f t="shared" si="39"/>
        <v>1020.5</v>
      </c>
      <c r="I108" s="20">
        <v>1020.5</v>
      </c>
      <c r="J108" s="20">
        <v>0</v>
      </c>
      <c r="K108" s="20">
        <v>0</v>
      </c>
      <c r="L108" s="20">
        <v>0</v>
      </c>
      <c r="M108" s="20">
        <f t="shared" si="35"/>
        <v>100</v>
      </c>
      <c r="N108" s="20">
        <f t="shared" si="46"/>
        <v>0</v>
      </c>
      <c r="O108" s="20">
        <f t="shared" si="36"/>
        <v>100</v>
      </c>
      <c r="P108" s="20">
        <f t="shared" si="47"/>
        <v>0</v>
      </c>
      <c r="Q108" s="20" t="str">
        <f t="shared" si="37"/>
        <v>-</v>
      </c>
      <c r="R108" s="20">
        <f t="shared" si="48"/>
        <v>0</v>
      </c>
      <c r="S108" s="20" t="str">
        <f t="shared" si="38"/>
        <v>-</v>
      </c>
      <c r="T108" s="20">
        <f t="shared" si="49"/>
        <v>0</v>
      </c>
      <c r="U108" s="45"/>
    </row>
    <row r="109" spans="1:21" s="16" customFormat="1" ht="15.75" hidden="1" outlineLevel="2" x14ac:dyDescent="0.25">
      <c r="A109" s="28"/>
      <c r="B109" s="49" t="s">
        <v>475</v>
      </c>
      <c r="C109" s="20">
        <f t="shared" ref="C109:C110" si="113">SUM(D109:F109)</f>
        <v>3657.2</v>
      </c>
      <c r="D109" s="20">
        <v>3657.2</v>
      </c>
      <c r="E109" s="20">
        <v>0</v>
      </c>
      <c r="F109" s="20">
        <v>0</v>
      </c>
      <c r="G109" s="20">
        <v>0</v>
      </c>
      <c r="H109" s="20">
        <f t="shared" ref="H109:H110" si="114">SUM(I109:K109)</f>
        <v>3657.2</v>
      </c>
      <c r="I109" s="20">
        <v>3657.2</v>
      </c>
      <c r="J109" s="20">
        <v>0</v>
      </c>
      <c r="K109" s="20">
        <v>0</v>
      </c>
      <c r="L109" s="20">
        <v>0</v>
      </c>
      <c r="M109" s="20">
        <f t="shared" ref="M109" si="115">IFERROR(H109/C109*100,"-")</f>
        <v>100</v>
      </c>
      <c r="N109" s="20">
        <f t="shared" ref="N109" si="116">C109-H109</f>
        <v>0</v>
      </c>
      <c r="O109" s="20">
        <f t="shared" ref="O109" si="117">IFERROR(I109/D109*100,"-")</f>
        <v>100</v>
      </c>
      <c r="P109" s="20">
        <f t="shared" ref="P109" si="118">D109-I109</f>
        <v>0</v>
      </c>
      <c r="Q109" s="20" t="str">
        <f t="shared" ref="Q109" si="119">IFERROR(J109/E109*100,"-")</f>
        <v>-</v>
      </c>
      <c r="R109" s="20">
        <f t="shared" ref="R109" si="120">E109-J109</f>
        <v>0</v>
      </c>
      <c r="S109" s="20" t="str">
        <f t="shared" ref="S109" si="121">IFERROR(K109/F109*100,"-")</f>
        <v>-</v>
      </c>
      <c r="T109" s="20">
        <f t="shared" ref="T109" si="122">F109-K109</f>
        <v>0</v>
      </c>
      <c r="U109" s="45"/>
    </row>
    <row r="110" spans="1:21" s="16" customFormat="1" ht="15.75" hidden="1" outlineLevel="2" x14ac:dyDescent="0.25">
      <c r="A110" s="28"/>
      <c r="B110" s="49" t="s">
        <v>852</v>
      </c>
      <c r="C110" s="20">
        <f t="shared" si="113"/>
        <v>268.10000000000002</v>
      </c>
      <c r="D110" s="20">
        <v>268.10000000000002</v>
      </c>
      <c r="E110" s="20"/>
      <c r="F110" s="20"/>
      <c r="G110" s="20"/>
      <c r="H110" s="20">
        <f t="shared" si="114"/>
        <v>268.10000000000002</v>
      </c>
      <c r="I110" s="20">
        <v>268.10000000000002</v>
      </c>
      <c r="J110" s="20"/>
      <c r="K110" s="20"/>
      <c r="L110" s="20"/>
      <c r="M110" s="20">
        <f t="shared" ref="M110" si="123">IFERROR(H110/C110*100,"-")</f>
        <v>100</v>
      </c>
      <c r="N110" s="20">
        <f t="shared" ref="N110" si="124">C110-H110</f>
        <v>0</v>
      </c>
      <c r="O110" s="20">
        <f t="shared" ref="O110" si="125">IFERROR(I110/D110*100,"-")</f>
        <v>100</v>
      </c>
      <c r="P110" s="20">
        <f t="shared" ref="P110" si="126">D110-I110</f>
        <v>0</v>
      </c>
      <c r="Q110" s="20" t="str">
        <f t="shared" ref="Q110" si="127">IFERROR(J110/E110*100,"-")</f>
        <v>-</v>
      </c>
      <c r="R110" s="20">
        <f t="shared" ref="R110" si="128">E110-J110</f>
        <v>0</v>
      </c>
      <c r="S110" s="20" t="str">
        <f t="shared" ref="S110" si="129">IFERROR(K110/F110*100,"-")</f>
        <v>-</v>
      </c>
      <c r="T110" s="20">
        <f t="shared" ref="T110" si="130">F110-K110</f>
        <v>0</v>
      </c>
      <c r="U110" s="45"/>
    </row>
    <row r="111" spans="1:21" s="16" customFormat="1" ht="25.5" hidden="1" outlineLevel="2" x14ac:dyDescent="0.25">
      <c r="A111" s="28"/>
      <c r="B111" s="49" t="s">
        <v>881</v>
      </c>
      <c r="C111" s="20">
        <f t="shared" si="34"/>
        <v>25.9</v>
      </c>
      <c r="D111" s="20">
        <v>25.9</v>
      </c>
      <c r="E111" s="20">
        <v>0</v>
      </c>
      <c r="F111" s="20">
        <v>0</v>
      </c>
      <c r="G111" s="20">
        <v>0</v>
      </c>
      <c r="H111" s="20">
        <f t="shared" si="39"/>
        <v>25.9</v>
      </c>
      <c r="I111" s="20">
        <v>25.9</v>
      </c>
      <c r="J111" s="20">
        <v>0</v>
      </c>
      <c r="K111" s="20">
        <v>0</v>
      </c>
      <c r="L111" s="20">
        <v>0</v>
      </c>
      <c r="M111" s="20">
        <f t="shared" ref="M111" si="131">IFERROR(H111/C111*100,"-")</f>
        <v>100</v>
      </c>
      <c r="N111" s="20">
        <f t="shared" si="46"/>
        <v>0</v>
      </c>
      <c r="O111" s="20">
        <f t="shared" ref="O111" si="132">IFERROR(I111/D111*100,"-")</f>
        <v>100</v>
      </c>
      <c r="P111" s="20">
        <f t="shared" si="47"/>
        <v>0</v>
      </c>
      <c r="Q111" s="20" t="str">
        <f t="shared" ref="Q111:Q114" si="133">IFERROR(J111/E111*100,"-")</f>
        <v>-</v>
      </c>
      <c r="R111" s="20">
        <f t="shared" si="48"/>
        <v>0</v>
      </c>
      <c r="S111" s="20" t="str">
        <f t="shared" ref="S111:S114" si="134">IFERROR(K111/F111*100,"-")</f>
        <v>-</v>
      </c>
      <c r="T111" s="20">
        <f t="shared" si="49"/>
        <v>0</v>
      </c>
      <c r="U111" s="45"/>
    </row>
    <row r="112" spans="1:21" s="16" customFormat="1" ht="96.75" hidden="1" customHeight="1" outlineLevel="2" x14ac:dyDescent="0.25">
      <c r="A112" s="28"/>
      <c r="B112" s="49" t="s">
        <v>871</v>
      </c>
      <c r="C112" s="20">
        <f t="shared" si="34"/>
        <v>130</v>
      </c>
      <c r="D112" s="20">
        <v>130</v>
      </c>
      <c r="E112" s="20">
        <v>0</v>
      </c>
      <c r="F112" s="20">
        <v>0</v>
      </c>
      <c r="G112" s="20"/>
      <c r="H112" s="20">
        <f t="shared" si="39"/>
        <v>130</v>
      </c>
      <c r="I112" s="20">
        <v>130</v>
      </c>
      <c r="J112" s="20">
        <v>0</v>
      </c>
      <c r="K112" s="20">
        <v>0</v>
      </c>
      <c r="L112" s="20"/>
      <c r="M112" s="20">
        <f>IFERROR(H112/C112*100,"-")</f>
        <v>100</v>
      </c>
      <c r="N112" s="20">
        <f t="shared" si="46"/>
        <v>0</v>
      </c>
      <c r="O112" s="20">
        <f t="shared" si="36"/>
        <v>100</v>
      </c>
      <c r="P112" s="20">
        <f t="shared" si="47"/>
        <v>0</v>
      </c>
      <c r="Q112" s="20" t="str">
        <f t="shared" si="133"/>
        <v>-</v>
      </c>
      <c r="R112" s="20">
        <f t="shared" si="48"/>
        <v>0</v>
      </c>
      <c r="S112" s="20" t="str">
        <f t="shared" si="134"/>
        <v>-</v>
      </c>
      <c r="T112" s="20">
        <f t="shared" si="49"/>
        <v>0</v>
      </c>
      <c r="U112" s="45"/>
    </row>
    <row r="113" spans="1:37" s="16" customFormat="1" ht="15.75" hidden="1" outlineLevel="2" x14ac:dyDescent="0.25">
      <c r="A113" s="28"/>
      <c r="B113" s="49" t="s">
        <v>872</v>
      </c>
      <c r="C113" s="20">
        <f t="shared" ref="C113" si="135">SUM(D113:F113)</f>
        <v>500</v>
      </c>
      <c r="D113" s="20">
        <v>500</v>
      </c>
      <c r="E113" s="20">
        <v>0</v>
      </c>
      <c r="F113" s="20">
        <v>0</v>
      </c>
      <c r="G113" s="20"/>
      <c r="H113" s="20">
        <f t="shared" ref="H113:H114" si="136">SUM(I113:K113)</f>
        <v>500</v>
      </c>
      <c r="I113" s="20">
        <v>500</v>
      </c>
      <c r="J113" s="20">
        <v>0</v>
      </c>
      <c r="K113" s="20">
        <v>0</v>
      </c>
      <c r="L113" s="20"/>
      <c r="M113" s="20">
        <f t="shared" ref="M113:M114" si="137">IFERROR(H113/C113*100,"-")</f>
        <v>100</v>
      </c>
      <c r="N113" s="20">
        <f t="shared" si="46"/>
        <v>0</v>
      </c>
      <c r="O113" s="20">
        <f t="shared" si="36"/>
        <v>100</v>
      </c>
      <c r="P113" s="20">
        <f t="shared" si="47"/>
        <v>0</v>
      </c>
      <c r="Q113" s="20" t="str">
        <f t="shared" si="133"/>
        <v>-</v>
      </c>
      <c r="R113" s="20">
        <f t="shared" si="48"/>
        <v>0</v>
      </c>
      <c r="S113" s="20" t="str">
        <f t="shared" si="134"/>
        <v>-</v>
      </c>
      <c r="T113" s="20">
        <f t="shared" si="49"/>
        <v>0</v>
      </c>
      <c r="U113" s="150"/>
    </row>
    <row r="114" spans="1:37" s="16" customFormat="1" ht="15.75" hidden="1" outlineLevel="2" x14ac:dyDescent="0.25">
      <c r="A114" s="28"/>
      <c r="B114" s="49" t="s">
        <v>873</v>
      </c>
      <c r="C114" s="20">
        <f t="shared" si="34"/>
        <v>1100</v>
      </c>
      <c r="D114" s="20">
        <v>1100</v>
      </c>
      <c r="E114" s="20">
        <v>0</v>
      </c>
      <c r="F114" s="20">
        <v>0</v>
      </c>
      <c r="G114" s="20"/>
      <c r="H114" s="20">
        <f t="shared" si="136"/>
        <v>1100</v>
      </c>
      <c r="I114" s="20">
        <v>1100</v>
      </c>
      <c r="J114" s="20">
        <v>0</v>
      </c>
      <c r="K114" s="20">
        <v>0</v>
      </c>
      <c r="L114" s="20"/>
      <c r="M114" s="20">
        <f t="shared" si="137"/>
        <v>100</v>
      </c>
      <c r="N114" s="20">
        <f t="shared" si="46"/>
        <v>0</v>
      </c>
      <c r="O114" s="20">
        <f t="shared" si="36"/>
        <v>100</v>
      </c>
      <c r="P114" s="20">
        <f t="shared" si="47"/>
        <v>0</v>
      </c>
      <c r="Q114" s="20" t="str">
        <f t="shared" si="133"/>
        <v>-</v>
      </c>
      <c r="R114" s="20">
        <f t="shared" si="48"/>
        <v>0</v>
      </c>
      <c r="S114" s="20" t="str">
        <f t="shared" si="134"/>
        <v>-</v>
      </c>
      <c r="T114" s="20">
        <f t="shared" si="49"/>
        <v>0</v>
      </c>
      <c r="U114" s="150"/>
    </row>
    <row r="115" spans="1:37" s="29" customFormat="1" ht="25.5" hidden="1" outlineLevel="1" x14ac:dyDescent="0.25">
      <c r="A115" s="107"/>
      <c r="B115" s="108" t="s">
        <v>76</v>
      </c>
      <c r="C115" s="23">
        <f t="shared" si="34"/>
        <v>17169.2</v>
      </c>
      <c r="D115" s="23">
        <f>SUM(D116:D117)</f>
        <v>16939.2</v>
      </c>
      <c r="E115" s="23">
        <f>SUM(E116:E117)</f>
        <v>230</v>
      </c>
      <c r="F115" s="23">
        <f>SUM(F116:F117)</f>
        <v>0</v>
      </c>
      <c r="G115" s="23">
        <f>SUM(G116:G117)</f>
        <v>8600</v>
      </c>
      <c r="H115" s="23">
        <f t="shared" si="39"/>
        <v>17145.7</v>
      </c>
      <c r="I115" s="23">
        <f>SUM(I116:I117)</f>
        <v>16915.7</v>
      </c>
      <c r="J115" s="23">
        <f>SUM(J116:J117)</f>
        <v>230</v>
      </c>
      <c r="K115" s="23">
        <f>SUM(K116:K117)</f>
        <v>0</v>
      </c>
      <c r="L115" s="23">
        <f>SUM(L116:L116)</f>
        <v>3670.2</v>
      </c>
      <c r="M115" s="23">
        <f t="shared" si="35"/>
        <v>99.863126994851243</v>
      </c>
      <c r="N115" s="23">
        <f t="shared" si="46"/>
        <v>23.5</v>
      </c>
      <c r="O115" s="23">
        <f t="shared" si="36"/>
        <v>99.861268536884864</v>
      </c>
      <c r="P115" s="23">
        <f t="shared" si="47"/>
        <v>23.5</v>
      </c>
      <c r="Q115" s="23">
        <f t="shared" si="37"/>
        <v>100</v>
      </c>
      <c r="R115" s="23">
        <f t="shared" si="48"/>
        <v>0</v>
      </c>
      <c r="S115" s="23" t="str">
        <f t="shared" si="38"/>
        <v>-</v>
      </c>
      <c r="T115" s="23">
        <f t="shared" si="49"/>
        <v>0</v>
      </c>
      <c r="U115" s="150"/>
    </row>
    <row r="116" spans="1:37" s="16" customFormat="1" ht="25.5" hidden="1" outlineLevel="2" x14ac:dyDescent="0.25">
      <c r="A116" s="105"/>
      <c r="B116" s="49" t="s">
        <v>69</v>
      </c>
      <c r="C116" s="20">
        <f t="shared" si="34"/>
        <v>16706.2</v>
      </c>
      <c r="D116" s="20">
        <v>16476.2</v>
      </c>
      <c r="E116" s="20">
        <v>230</v>
      </c>
      <c r="F116" s="20">
        <v>0</v>
      </c>
      <c r="G116" s="20">
        <v>8600</v>
      </c>
      <c r="H116" s="20">
        <f t="shared" si="39"/>
        <v>16706.2</v>
      </c>
      <c r="I116" s="20">
        <v>16476.2</v>
      </c>
      <c r="J116" s="20">
        <v>230</v>
      </c>
      <c r="K116" s="20">
        <v>0</v>
      </c>
      <c r="L116" s="20">
        <v>3670.2</v>
      </c>
      <c r="M116" s="20">
        <f>IFERROR(H116/C116*100,"-")</f>
        <v>100</v>
      </c>
      <c r="N116" s="20">
        <f t="shared" si="46"/>
        <v>0</v>
      </c>
      <c r="O116" s="20">
        <f t="shared" si="36"/>
        <v>100</v>
      </c>
      <c r="P116" s="20">
        <f t="shared" si="47"/>
        <v>0</v>
      </c>
      <c r="Q116" s="20">
        <f t="shared" si="37"/>
        <v>100</v>
      </c>
      <c r="R116" s="20">
        <f t="shared" si="48"/>
        <v>0</v>
      </c>
      <c r="S116" s="20" t="str">
        <f t="shared" si="38"/>
        <v>-</v>
      </c>
      <c r="T116" s="20">
        <f t="shared" si="49"/>
        <v>0</v>
      </c>
      <c r="U116" s="150"/>
    </row>
    <row r="117" spans="1:37" s="16" customFormat="1" ht="25.5" hidden="1" outlineLevel="2" x14ac:dyDescent="0.25">
      <c r="A117" s="28"/>
      <c r="B117" s="49" t="s">
        <v>63</v>
      </c>
      <c r="C117" s="20">
        <f t="shared" ref="C117:C169" si="138">SUM(D117:F117)</f>
        <v>463</v>
      </c>
      <c r="D117" s="20">
        <v>463</v>
      </c>
      <c r="E117" s="20">
        <v>0</v>
      </c>
      <c r="F117" s="20">
        <v>0</v>
      </c>
      <c r="G117" s="20">
        <v>0</v>
      </c>
      <c r="H117" s="20">
        <f t="shared" si="39"/>
        <v>439.5</v>
      </c>
      <c r="I117" s="20">
        <v>439.5</v>
      </c>
      <c r="J117" s="20">
        <v>0</v>
      </c>
      <c r="K117" s="20">
        <v>0</v>
      </c>
      <c r="L117" s="20">
        <v>0</v>
      </c>
      <c r="M117" s="20">
        <f>IFERROR(H117/C117*100,"-")</f>
        <v>94.9244060475162</v>
      </c>
      <c r="N117" s="20">
        <f t="shared" si="46"/>
        <v>23.5</v>
      </c>
      <c r="O117" s="20">
        <f>IFERROR(I117/D117*100,"-")</f>
        <v>94.9244060475162</v>
      </c>
      <c r="P117" s="20">
        <f t="shared" si="47"/>
        <v>23.5</v>
      </c>
      <c r="Q117" s="20" t="str">
        <f>IFERROR(J117/E117*100,"-")</f>
        <v>-</v>
      </c>
      <c r="R117" s="20">
        <f t="shared" si="48"/>
        <v>0</v>
      </c>
      <c r="S117" s="20" t="str">
        <f>IFERROR(K117/F117*100,"-")</f>
        <v>-</v>
      </c>
      <c r="T117" s="20">
        <f t="shared" si="49"/>
        <v>0</v>
      </c>
      <c r="U117" s="150"/>
    </row>
    <row r="118" spans="1:37" s="29" customFormat="1" ht="60" hidden="1" customHeight="1" outlineLevel="1" x14ac:dyDescent="0.25">
      <c r="A118" s="109"/>
      <c r="B118" s="50" t="s">
        <v>77</v>
      </c>
      <c r="C118" s="23">
        <f t="shared" si="138"/>
        <v>10136.5</v>
      </c>
      <c r="D118" s="23">
        <f>D119</f>
        <v>10136.5</v>
      </c>
      <c r="E118" s="23">
        <f t="shared" ref="E118:L118" si="139">E119</f>
        <v>0</v>
      </c>
      <c r="F118" s="23">
        <f t="shared" si="139"/>
        <v>0</v>
      </c>
      <c r="G118" s="23">
        <f t="shared" si="139"/>
        <v>0</v>
      </c>
      <c r="H118" s="23">
        <f t="shared" ref="H118:H167" si="140">SUM(I118:K118)</f>
        <v>9413.7000000000007</v>
      </c>
      <c r="I118" s="23">
        <f t="shared" si="139"/>
        <v>9413.7000000000007</v>
      </c>
      <c r="J118" s="23">
        <f t="shared" si="139"/>
        <v>0</v>
      </c>
      <c r="K118" s="23">
        <f t="shared" si="139"/>
        <v>0</v>
      </c>
      <c r="L118" s="23">
        <f t="shared" si="139"/>
        <v>0</v>
      </c>
      <c r="M118" s="23">
        <f t="shared" si="35"/>
        <v>92.869333596409021</v>
      </c>
      <c r="N118" s="23">
        <f t="shared" si="46"/>
        <v>722.79999999999927</v>
      </c>
      <c r="O118" s="23">
        <f t="shared" si="36"/>
        <v>92.869333596409021</v>
      </c>
      <c r="P118" s="23">
        <f t="shared" si="47"/>
        <v>722.79999999999927</v>
      </c>
      <c r="Q118" s="23" t="str">
        <f t="shared" si="37"/>
        <v>-</v>
      </c>
      <c r="R118" s="23">
        <f t="shared" si="48"/>
        <v>0</v>
      </c>
      <c r="S118" s="23" t="str">
        <f t="shared" si="38"/>
        <v>-</v>
      </c>
      <c r="T118" s="23">
        <f t="shared" si="49"/>
        <v>0</v>
      </c>
      <c r="U118" s="414" t="s">
        <v>1008</v>
      </c>
    </row>
    <row r="119" spans="1:37" s="16" customFormat="1" ht="25.5" hidden="1" outlineLevel="2" x14ac:dyDescent="0.25">
      <c r="A119" s="28"/>
      <c r="B119" s="49" t="s">
        <v>318</v>
      </c>
      <c r="C119" s="20">
        <f t="shared" si="138"/>
        <v>10136.5</v>
      </c>
      <c r="D119" s="20">
        <v>10136.5</v>
      </c>
      <c r="E119" s="20">
        <v>0</v>
      </c>
      <c r="F119" s="20">
        <v>0</v>
      </c>
      <c r="G119" s="20">
        <v>0</v>
      </c>
      <c r="H119" s="20">
        <f t="shared" si="140"/>
        <v>9413.7000000000007</v>
      </c>
      <c r="I119" s="20">
        <v>9413.7000000000007</v>
      </c>
      <c r="J119" s="20">
        <v>0</v>
      </c>
      <c r="K119" s="20">
        <v>0</v>
      </c>
      <c r="L119" s="20">
        <v>0</v>
      </c>
      <c r="M119" s="20">
        <f t="shared" si="35"/>
        <v>92.869333596409021</v>
      </c>
      <c r="N119" s="20">
        <f t="shared" ref="N119:N172" si="141">C119-H119</f>
        <v>722.79999999999927</v>
      </c>
      <c r="O119" s="20">
        <f t="shared" si="36"/>
        <v>92.869333596409021</v>
      </c>
      <c r="P119" s="20">
        <f t="shared" ref="P119:P168" si="142">D119-I119</f>
        <v>722.79999999999927</v>
      </c>
      <c r="Q119" s="20" t="str">
        <f t="shared" si="37"/>
        <v>-</v>
      </c>
      <c r="R119" s="20">
        <f t="shared" ref="R119:R168" si="143">E119-J119</f>
        <v>0</v>
      </c>
      <c r="S119" s="20" t="str">
        <f t="shared" si="38"/>
        <v>-</v>
      </c>
      <c r="T119" s="20">
        <f t="shared" ref="T119:T172" si="144">F119-K119</f>
        <v>0</v>
      </c>
      <c r="U119" s="415"/>
    </row>
    <row r="120" spans="1:37" s="29" customFormat="1" ht="63.75" hidden="1" customHeight="1" outlineLevel="1" x14ac:dyDescent="0.25">
      <c r="A120" s="109"/>
      <c r="B120" s="50" t="s">
        <v>78</v>
      </c>
      <c r="C120" s="23">
        <f t="shared" si="138"/>
        <v>36</v>
      </c>
      <c r="D120" s="23">
        <f>SUM(D121:D121)</f>
        <v>36</v>
      </c>
      <c r="E120" s="23">
        <f>SUM(E121:E121)</f>
        <v>0</v>
      </c>
      <c r="F120" s="23">
        <f>SUM(F121:F121)</f>
        <v>0</v>
      </c>
      <c r="G120" s="23">
        <f>SUM(G121:G121)</f>
        <v>0</v>
      </c>
      <c r="H120" s="23">
        <f t="shared" si="140"/>
        <v>36</v>
      </c>
      <c r="I120" s="23">
        <f>SUM(I121:I121)</f>
        <v>36</v>
      </c>
      <c r="J120" s="23">
        <f>SUM(J121:J121)</f>
        <v>0</v>
      </c>
      <c r="K120" s="23">
        <f>SUM(K121:K121)</f>
        <v>0</v>
      </c>
      <c r="L120" s="23">
        <f>SUM(L121:L121)</f>
        <v>0</v>
      </c>
      <c r="M120" s="23">
        <f t="shared" si="35"/>
        <v>100</v>
      </c>
      <c r="N120" s="23">
        <f t="shared" si="141"/>
        <v>0</v>
      </c>
      <c r="O120" s="23">
        <f t="shared" si="36"/>
        <v>100</v>
      </c>
      <c r="P120" s="23">
        <f t="shared" si="142"/>
        <v>0</v>
      </c>
      <c r="Q120" s="23" t="str">
        <f t="shared" si="37"/>
        <v>-</v>
      </c>
      <c r="R120" s="23">
        <f t="shared" si="143"/>
        <v>0</v>
      </c>
      <c r="S120" s="23" t="str">
        <f t="shared" si="38"/>
        <v>-</v>
      </c>
      <c r="T120" s="23">
        <f t="shared" si="144"/>
        <v>0</v>
      </c>
      <c r="U120" s="150"/>
    </row>
    <row r="121" spans="1:37" s="16" customFormat="1" ht="51" hidden="1" outlineLevel="2" x14ac:dyDescent="0.25">
      <c r="A121" s="105"/>
      <c r="B121" s="49" t="s">
        <v>79</v>
      </c>
      <c r="C121" s="20">
        <f t="shared" si="138"/>
        <v>36</v>
      </c>
      <c r="D121" s="20">
        <v>36</v>
      </c>
      <c r="E121" s="20">
        <v>0</v>
      </c>
      <c r="F121" s="20">
        <v>0</v>
      </c>
      <c r="G121" s="20">
        <v>0</v>
      </c>
      <c r="H121" s="20">
        <f t="shared" si="140"/>
        <v>36</v>
      </c>
      <c r="I121" s="20">
        <v>36</v>
      </c>
      <c r="J121" s="20">
        <v>0</v>
      </c>
      <c r="K121" s="20">
        <v>0</v>
      </c>
      <c r="L121" s="20">
        <v>0</v>
      </c>
      <c r="M121" s="23">
        <f t="shared" si="35"/>
        <v>100</v>
      </c>
      <c r="N121" s="23">
        <f t="shared" si="141"/>
        <v>0</v>
      </c>
      <c r="O121" s="23">
        <f t="shared" si="36"/>
        <v>100</v>
      </c>
      <c r="P121" s="23">
        <f t="shared" si="142"/>
        <v>0</v>
      </c>
      <c r="Q121" s="23" t="str">
        <f t="shared" si="37"/>
        <v>-</v>
      </c>
      <c r="R121" s="23">
        <f t="shared" si="143"/>
        <v>0</v>
      </c>
      <c r="S121" s="23" t="str">
        <f t="shared" si="38"/>
        <v>-</v>
      </c>
      <c r="T121" s="23">
        <f t="shared" si="144"/>
        <v>0</v>
      </c>
      <c r="U121" s="150"/>
    </row>
    <row r="122" spans="1:37" s="16" customFormat="1" ht="42.75" hidden="1" customHeight="1" outlineLevel="1" x14ac:dyDescent="0.25">
      <c r="A122" s="105"/>
      <c r="B122" s="110" t="s">
        <v>290</v>
      </c>
      <c r="C122" s="23">
        <f t="shared" si="138"/>
        <v>31399.8</v>
      </c>
      <c r="D122" s="23">
        <f>D123</f>
        <v>31399.8</v>
      </c>
      <c r="E122" s="23">
        <f t="shared" ref="E122:G122" si="145">E123</f>
        <v>0</v>
      </c>
      <c r="F122" s="23">
        <f t="shared" si="145"/>
        <v>0</v>
      </c>
      <c r="G122" s="23">
        <f t="shared" si="145"/>
        <v>0</v>
      </c>
      <c r="H122" s="13">
        <f t="shared" si="140"/>
        <v>31312.5</v>
      </c>
      <c r="I122" s="13">
        <f>I123</f>
        <v>31312.5</v>
      </c>
      <c r="J122" s="17">
        <f>J123</f>
        <v>0</v>
      </c>
      <c r="K122" s="17">
        <f>K123</f>
        <v>0</v>
      </c>
      <c r="L122" s="17">
        <f>L123</f>
        <v>0</v>
      </c>
      <c r="M122" s="23">
        <f t="shared" si="35"/>
        <v>99.721972751418804</v>
      </c>
      <c r="N122" s="23">
        <f t="shared" si="141"/>
        <v>87.299999999999272</v>
      </c>
      <c r="O122" s="23">
        <f t="shared" si="36"/>
        <v>99.721972751418804</v>
      </c>
      <c r="P122" s="23">
        <f t="shared" si="142"/>
        <v>87.299999999999272</v>
      </c>
      <c r="Q122" s="23" t="str">
        <f t="shared" si="37"/>
        <v>-</v>
      </c>
      <c r="R122" s="23">
        <f t="shared" si="143"/>
        <v>0</v>
      </c>
      <c r="S122" s="23" t="str">
        <f t="shared" si="38"/>
        <v>-</v>
      </c>
      <c r="T122" s="23">
        <f t="shared" si="144"/>
        <v>0</v>
      </c>
      <c r="U122" s="404"/>
    </row>
    <row r="123" spans="1:37" s="16" customFormat="1" ht="51.75" hidden="1" customHeight="1" outlineLevel="2" x14ac:dyDescent="0.25">
      <c r="A123" s="105"/>
      <c r="B123" s="49" t="s">
        <v>291</v>
      </c>
      <c r="C123" s="20">
        <f t="shared" si="138"/>
        <v>31399.8</v>
      </c>
      <c r="D123" s="20">
        <v>31399.8</v>
      </c>
      <c r="E123" s="20">
        <v>0</v>
      </c>
      <c r="F123" s="20">
        <v>0</v>
      </c>
      <c r="G123" s="20">
        <v>0</v>
      </c>
      <c r="H123" s="20">
        <f t="shared" si="140"/>
        <v>31312.5</v>
      </c>
      <c r="I123" s="20">
        <v>31312.5</v>
      </c>
      <c r="J123" s="20">
        <v>0</v>
      </c>
      <c r="K123" s="20">
        <v>0</v>
      </c>
      <c r="L123" s="20">
        <v>0</v>
      </c>
      <c r="M123" s="20">
        <f t="shared" si="35"/>
        <v>99.721972751418804</v>
      </c>
      <c r="N123" s="20">
        <f t="shared" si="141"/>
        <v>87.299999999999272</v>
      </c>
      <c r="O123" s="20">
        <f t="shared" si="36"/>
        <v>99.721972751418804</v>
      </c>
      <c r="P123" s="20">
        <f t="shared" si="142"/>
        <v>87.299999999999272</v>
      </c>
      <c r="Q123" s="20" t="str">
        <f t="shared" si="37"/>
        <v>-</v>
      </c>
      <c r="R123" s="20">
        <f t="shared" si="143"/>
        <v>0</v>
      </c>
      <c r="S123" s="20" t="str">
        <f t="shared" si="38"/>
        <v>-</v>
      </c>
      <c r="T123" s="20">
        <f t="shared" si="144"/>
        <v>0</v>
      </c>
      <c r="U123" s="405"/>
    </row>
    <row r="124" spans="1:37" s="9" customFormat="1" ht="59.25" customHeight="1" collapsed="1" x14ac:dyDescent="0.25">
      <c r="A124" s="21">
        <v>6</v>
      </c>
      <c r="B124" s="6" t="s">
        <v>106</v>
      </c>
      <c r="C124" s="104">
        <f t="shared" si="138"/>
        <v>172781.50000000003</v>
      </c>
      <c r="D124" s="104">
        <f>D125+D136+D146+D157+D160</f>
        <v>157793.70000000004</v>
      </c>
      <c r="E124" s="104">
        <f>E125+E136+E146+E157+E160</f>
        <v>14987.8</v>
      </c>
      <c r="F124" s="7">
        <f>F125+F136+F146+F157+F160</f>
        <v>0</v>
      </c>
      <c r="G124" s="7">
        <f>G125+G136+G146+G157+G160</f>
        <v>11364.9</v>
      </c>
      <c r="H124" s="7">
        <f>SUM(I124:K124)</f>
        <v>171766.80000000002</v>
      </c>
      <c r="I124" s="7">
        <f>I125+I136+I146+I157+I160</f>
        <v>156779.00000000003</v>
      </c>
      <c r="J124" s="7">
        <f>J125+J136+J146+J157+J160</f>
        <v>14987.8</v>
      </c>
      <c r="K124" s="7">
        <f>K125+K136+K146+K157+K160</f>
        <v>0</v>
      </c>
      <c r="L124" s="7">
        <f>L125+L136+L146+L157+L160</f>
        <v>7405.4</v>
      </c>
      <c r="M124" s="7">
        <f>IFERROR(H124/C124*100,"-")</f>
        <v>99.412726478239861</v>
      </c>
      <c r="N124" s="7">
        <f t="shared" si="141"/>
        <v>1014.7000000000116</v>
      </c>
      <c r="O124" s="7">
        <f t="shared" si="36"/>
        <v>99.356945175884704</v>
      </c>
      <c r="P124" s="7">
        <f t="shared" si="142"/>
        <v>1014.7000000000116</v>
      </c>
      <c r="Q124" s="7">
        <f t="shared" si="37"/>
        <v>100</v>
      </c>
      <c r="R124" s="7">
        <f t="shared" si="143"/>
        <v>0</v>
      </c>
      <c r="S124" s="7" t="str">
        <f t="shared" si="38"/>
        <v>-</v>
      </c>
      <c r="T124" s="7">
        <f t="shared" si="144"/>
        <v>0</v>
      </c>
      <c r="U124" s="184"/>
    </row>
    <row r="125" spans="1:37" s="16" customFormat="1" ht="25.5" hidden="1" outlineLevel="1" x14ac:dyDescent="0.25">
      <c r="A125" s="44"/>
      <c r="B125" s="50" t="s">
        <v>81</v>
      </c>
      <c r="C125" s="23">
        <f>SUM(D125:F125)</f>
        <v>117740.90000000001</v>
      </c>
      <c r="D125" s="183">
        <f>SUM(D126:D135)</f>
        <v>115294.90000000001</v>
      </c>
      <c r="E125" s="23">
        <f>SUM(E126:E135)</f>
        <v>2446</v>
      </c>
      <c r="F125" s="23">
        <f>SUM(F126:F134)</f>
        <v>0</v>
      </c>
      <c r="G125" s="23">
        <f>SUM(G126:G134)</f>
        <v>11364.9</v>
      </c>
      <c r="H125" s="23">
        <f t="shared" si="140"/>
        <v>117740.6</v>
      </c>
      <c r="I125" s="23">
        <f>SUM(I126:I135)</f>
        <v>115294.6</v>
      </c>
      <c r="J125" s="23">
        <f>SUM(J126:J135)</f>
        <v>2446</v>
      </c>
      <c r="K125" s="23">
        <f>SUM(K126:K134)</f>
        <v>0</v>
      </c>
      <c r="L125" s="23">
        <f>SUM(L126:L134)</f>
        <v>7405.4</v>
      </c>
      <c r="M125" s="13">
        <f t="shared" si="35"/>
        <v>99.999745203238632</v>
      </c>
      <c r="N125" s="13">
        <f>C125-H125</f>
        <v>0.30000000000291038</v>
      </c>
      <c r="O125" s="13">
        <f t="shared" si="36"/>
        <v>99.999739797684029</v>
      </c>
      <c r="P125" s="13">
        <f t="shared" si="142"/>
        <v>0.30000000000291038</v>
      </c>
      <c r="Q125" s="13">
        <f t="shared" si="37"/>
        <v>100</v>
      </c>
      <c r="R125" s="13">
        <f t="shared" si="143"/>
        <v>0</v>
      </c>
      <c r="S125" s="13" t="str">
        <f t="shared" si="38"/>
        <v>-</v>
      </c>
      <c r="T125" s="13">
        <f t="shared" si="144"/>
        <v>0</v>
      </c>
      <c r="U125" s="45"/>
      <c r="V125" s="31"/>
      <c r="W125" s="31"/>
      <c r="X125" s="31"/>
      <c r="Y125" s="31"/>
      <c r="Z125" s="31"/>
      <c r="AA125" s="31"/>
      <c r="AB125" s="31"/>
      <c r="AC125" s="31"/>
      <c r="AD125" s="31"/>
      <c r="AE125" s="31"/>
      <c r="AF125" s="31"/>
      <c r="AG125" s="31"/>
      <c r="AH125" s="31"/>
      <c r="AI125" s="31"/>
      <c r="AJ125" s="31"/>
      <c r="AK125" s="31"/>
    </row>
    <row r="126" spans="1:37" s="16" customFormat="1" ht="38.25" hidden="1" outlineLevel="2" x14ac:dyDescent="0.25">
      <c r="A126" s="111"/>
      <c r="B126" s="49" t="s">
        <v>82</v>
      </c>
      <c r="C126" s="26">
        <f t="shared" si="138"/>
        <v>4535.1000000000004</v>
      </c>
      <c r="D126" s="20">
        <v>4535.1000000000004</v>
      </c>
      <c r="E126" s="20">
        <v>0</v>
      </c>
      <c r="F126" s="20">
        <v>0</v>
      </c>
      <c r="G126" s="20">
        <v>0</v>
      </c>
      <c r="H126" s="20">
        <f t="shared" si="140"/>
        <v>4535.1000000000004</v>
      </c>
      <c r="I126" s="20">
        <v>4535.1000000000004</v>
      </c>
      <c r="J126" s="20">
        <v>0</v>
      </c>
      <c r="K126" s="20">
        <v>0</v>
      </c>
      <c r="L126" s="20">
        <v>0</v>
      </c>
      <c r="M126" s="17">
        <f t="shared" si="35"/>
        <v>100</v>
      </c>
      <c r="N126" s="17">
        <f t="shared" si="141"/>
        <v>0</v>
      </c>
      <c r="O126" s="17">
        <f t="shared" si="36"/>
        <v>100</v>
      </c>
      <c r="P126" s="17">
        <f t="shared" si="142"/>
        <v>0</v>
      </c>
      <c r="Q126" s="17" t="str">
        <f t="shared" si="37"/>
        <v>-</v>
      </c>
      <c r="R126" s="17">
        <f t="shared" si="143"/>
        <v>0</v>
      </c>
      <c r="S126" s="17" t="str">
        <f t="shared" si="38"/>
        <v>-</v>
      </c>
      <c r="T126" s="17">
        <f t="shared" si="144"/>
        <v>0</v>
      </c>
      <c r="U126" s="45" t="s">
        <v>882</v>
      </c>
    </row>
    <row r="127" spans="1:37" s="16" customFormat="1" ht="55.5" hidden="1" customHeight="1" outlineLevel="2" x14ac:dyDescent="0.25">
      <c r="A127" s="111"/>
      <c r="B127" s="49" t="s">
        <v>83</v>
      </c>
      <c r="C127" s="26">
        <f t="shared" si="138"/>
        <v>63430.8</v>
      </c>
      <c r="D127" s="20">
        <v>62604.800000000003</v>
      </c>
      <c r="E127" s="20">
        <v>826</v>
      </c>
      <c r="F127" s="20">
        <v>0</v>
      </c>
      <c r="G127" s="20">
        <v>5283</v>
      </c>
      <c r="H127" s="20">
        <f t="shared" si="140"/>
        <v>63430.8</v>
      </c>
      <c r="I127" s="20">
        <v>62604.800000000003</v>
      </c>
      <c r="J127" s="20">
        <v>826</v>
      </c>
      <c r="K127" s="20">
        <v>0</v>
      </c>
      <c r="L127" s="20">
        <v>4048.8</v>
      </c>
      <c r="M127" s="17">
        <f t="shared" si="35"/>
        <v>100</v>
      </c>
      <c r="N127" s="17">
        <f t="shared" si="141"/>
        <v>0</v>
      </c>
      <c r="O127" s="17">
        <f t="shared" si="36"/>
        <v>100</v>
      </c>
      <c r="P127" s="17">
        <f t="shared" si="142"/>
        <v>0</v>
      </c>
      <c r="Q127" s="17">
        <f t="shared" si="37"/>
        <v>100</v>
      </c>
      <c r="R127" s="17">
        <f t="shared" si="143"/>
        <v>0</v>
      </c>
      <c r="S127" s="17" t="str">
        <f t="shared" si="38"/>
        <v>-</v>
      </c>
      <c r="T127" s="17">
        <f t="shared" si="144"/>
        <v>0</v>
      </c>
      <c r="U127" s="180"/>
    </row>
    <row r="128" spans="1:37" s="16" customFormat="1" ht="55.5" hidden="1" customHeight="1" outlineLevel="2" x14ac:dyDescent="0.25">
      <c r="A128" s="111"/>
      <c r="B128" s="49" t="s">
        <v>107</v>
      </c>
      <c r="C128" s="26">
        <f t="shared" si="138"/>
        <v>27636.400000000001</v>
      </c>
      <c r="D128" s="20">
        <v>26708.400000000001</v>
      </c>
      <c r="E128" s="20">
        <v>928</v>
      </c>
      <c r="F128" s="20">
        <v>0</v>
      </c>
      <c r="G128" s="20">
        <v>6000</v>
      </c>
      <c r="H128" s="20">
        <f t="shared" si="140"/>
        <v>27636.400000000001</v>
      </c>
      <c r="I128" s="20">
        <v>26708.400000000001</v>
      </c>
      <c r="J128" s="20">
        <v>928</v>
      </c>
      <c r="K128" s="20">
        <v>0</v>
      </c>
      <c r="L128" s="20">
        <v>3274.7</v>
      </c>
      <c r="M128" s="17">
        <f t="shared" si="35"/>
        <v>100</v>
      </c>
      <c r="N128" s="17">
        <f t="shared" si="141"/>
        <v>0</v>
      </c>
      <c r="O128" s="17">
        <f>IFERROR(I128/D128*100,"-")</f>
        <v>100</v>
      </c>
      <c r="P128" s="17">
        <f t="shared" si="142"/>
        <v>0</v>
      </c>
      <c r="Q128" s="17" t="str">
        <f>IFERROR(#REF!/E128*100,"-")</f>
        <v>-</v>
      </c>
      <c r="R128" s="17">
        <f t="shared" si="143"/>
        <v>0</v>
      </c>
      <c r="S128" s="17" t="str">
        <f t="shared" si="38"/>
        <v>-</v>
      </c>
      <c r="T128" s="17">
        <f t="shared" si="144"/>
        <v>0</v>
      </c>
      <c r="U128" s="45"/>
    </row>
    <row r="129" spans="1:21" s="16" customFormat="1" ht="55.5" hidden="1" customHeight="1" outlineLevel="2" x14ac:dyDescent="0.25">
      <c r="A129" s="111"/>
      <c r="B129" s="49" t="s">
        <v>108</v>
      </c>
      <c r="C129" s="26">
        <f>SUM(D129:F129)</f>
        <v>3734.3</v>
      </c>
      <c r="D129" s="20">
        <v>3734.3</v>
      </c>
      <c r="E129" s="20">
        <v>0</v>
      </c>
      <c r="F129" s="20">
        <v>0</v>
      </c>
      <c r="G129" s="20">
        <v>81.900000000000006</v>
      </c>
      <c r="H129" s="20">
        <f t="shared" si="140"/>
        <v>3734.3</v>
      </c>
      <c r="I129" s="20">
        <v>3734.3</v>
      </c>
      <c r="J129" s="20">
        <v>0</v>
      </c>
      <c r="K129" s="20">
        <v>0</v>
      </c>
      <c r="L129" s="20">
        <v>81.900000000000006</v>
      </c>
      <c r="M129" s="17">
        <f t="shared" si="35"/>
        <v>100</v>
      </c>
      <c r="N129" s="17">
        <f t="shared" si="141"/>
        <v>0</v>
      </c>
      <c r="O129" s="17">
        <f t="shared" si="36"/>
        <v>100</v>
      </c>
      <c r="P129" s="17">
        <f t="shared" si="142"/>
        <v>0</v>
      </c>
      <c r="Q129" s="17" t="str">
        <f t="shared" si="37"/>
        <v>-</v>
      </c>
      <c r="R129" s="17">
        <f t="shared" si="143"/>
        <v>0</v>
      </c>
      <c r="S129" s="17" t="str">
        <f t="shared" si="38"/>
        <v>-</v>
      </c>
      <c r="T129" s="17">
        <f t="shared" si="144"/>
        <v>0</v>
      </c>
      <c r="U129" s="1"/>
    </row>
    <row r="130" spans="1:21" s="16" customFormat="1" ht="76.5" hidden="1" customHeight="1" outlineLevel="2" x14ac:dyDescent="0.25">
      <c r="A130" s="111"/>
      <c r="B130" s="49" t="s">
        <v>109</v>
      </c>
      <c r="C130" s="26">
        <f t="shared" si="138"/>
        <v>16307.7</v>
      </c>
      <c r="D130" s="20">
        <v>15907.7</v>
      </c>
      <c r="E130" s="20">
        <v>400</v>
      </c>
      <c r="F130" s="20">
        <v>0</v>
      </c>
      <c r="G130" s="20">
        <v>0</v>
      </c>
      <c r="H130" s="20">
        <f t="shared" si="140"/>
        <v>16307.4</v>
      </c>
      <c r="I130" s="20">
        <v>15907.4</v>
      </c>
      <c r="J130" s="20">
        <v>400</v>
      </c>
      <c r="K130" s="20">
        <v>0</v>
      </c>
      <c r="L130" s="20">
        <v>0</v>
      </c>
      <c r="M130" s="17">
        <f t="shared" si="35"/>
        <v>99.998160378226231</v>
      </c>
      <c r="N130" s="17">
        <f t="shared" si="141"/>
        <v>0.30000000000109139</v>
      </c>
      <c r="O130" s="17">
        <f t="shared" si="36"/>
        <v>99.998114120834558</v>
      </c>
      <c r="P130" s="17">
        <f t="shared" si="142"/>
        <v>0.30000000000109139</v>
      </c>
      <c r="Q130" s="17">
        <f t="shared" si="37"/>
        <v>100</v>
      </c>
      <c r="R130" s="17">
        <f t="shared" si="143"/>
        <v>0</v>
      </c>
      <c r="S130" s="17" t="str">
        <f t="shared" si="38"/>
        <v>-</v>
      </c>
      <c r="T130" s="17">
        <f t="shared" si="144"/>
        <v>0</v>
      </c>
      <c r="U130" s="45"/>
    </row>
    <row r="131" spans="1:21" s="16" customFormat="1" ht="57" hidden="1" customHeight="1" outlineLevel="2" x14ac:dyDescent="0.25">
      <c r="A131" s="111"/>
      <c r="B131" s="49" t="s">
        <v>327</v>
      </c>
      <c r="C131" s="26">
        <f t="shared" ref="C131:C132" si="146">SUM(D131:F131)</f>
        <v>113</v>
      </c>
      <c r="D131" s="20">
        <v>113</v>
      </c>
      <c r="E131" s="20">
        <v>0</v>
      </c>
      <c r="F131" s="20">
        <v>0</v>
      </c>
      <c r="G131" s="20">
        <v>0</v>
      </c>
      <c r="H131" s="20">
        <f t="shared" ref="H131:H132" si="147">SUM(I131:K131)</f>
        <v>113</v>
      </c>
      <c r="I131" s="20">
        <v>113</v>
      </c>
      <c r="J131" s="20">
        <v>0</v>
      </c>
      <c r="K131" s="20">
        <v>0</v>
      </c>
      <c r="L131" s="20">
        <v>0</v>
      </c>
      <c r="M131" s="17">
        <f t="shared" ref="M131:M132" si="148">IFERROR(H131/C131*100,"-")</f>
        <v>100</v>
      </c>
      <c r="N131" s="17">
        <f t="shared" ref="N131:N132" si="149">C131-H131</f>
        <v>0</v>
      </c>
      <c r="O131" s="17">
        <f t="shared" ref="O131:O132" si="150">IFERROR(I131/D131*100,"-")</f>
        <v>100</v>
      </c>
      <c r="P131" s="17">
        <f t="shared" ref="P131:P132" si="151">D131-I131</f>
        <v>0</v>
      </c>
      <c r="Q131" s="17" t="str">
        <f t="shared" ref="Q131:Q132" si="152">IFERROR(J131/E131*100,"-")</f>
        <v>-</v>
      </c>
      <c r="R131" s="17">
        <f t="shared" ref="R131:R132" si="153">E131-J131</f>
        <v>0</v>
      </c>
      <c r="S131" s="17" t="str">
        <f t="shared" ref="S131:S132" si="154">IFERROR(K131/F131*100,"-")</f>
        <v>-</v>
      </c>
      <c r="T131" s="17">
        <f t="shared" ref="T131:T132" si="155">F131-K131</f>
        <v>0</v>
      </c>
      <c r="U131" s="45" t="s">
        <v>1009</v>
      </c>
    </row>
    <row r="132" spans="1:21" s="16" customFormat="1" ht="57" hidden="1" customHeight="1" outlineLevel="2" x14ac:dyDescent="0.25">
      <c r="A132" s="111"/>
      <c r="B132" s="49" t="s">
        <v>938</v>
      </c>
      <c r="C132" s="26">
        <f t="shared" si="146"/>
        <v>152</v>
      </c>
      <c r="D132" s="20">
        <v>152</v>
      </c>
      <c r="E132" s="20">
        <v>0</v>
      </c>
      <c r="F132" s="20">
        <v>0</v>
      </c>
      <c r="G132" s="20"/>
      <c r="H132" s="20">
        <f t="shared" si="147"/>
        <v>152</v>
      </c>
      <c r="I132" s="20">
        <v>152</v>
      </c>
      <c r="J132" s="20">
        <v>0</v>
      </c>
      <c r="K132" s="20">
        <v>0</v>
      </c>
      <c r="L132" s="20"/>
      <c r="M132" s="17">
        <f t="shared" si="148"/>
        <v>100</v>
      </c>
      <c r="N132" s="17">
        <f t="shared" si="149"/>
        <v>0</v>
      </c>
      <c r="O132" s="17">
        <f t="shared" si="150"/>
        <v>100</v>
      </c>
      <c r="P132" s="17">
        <f t="shared" si="151"/>
        <v>0</v>
      </c>
      <c r="Q132" s="17" t="str">
        <f t="shared" si="152"/>
        <v>-</v>
      </c>
      <c r="R132" s="17">
        <f t="shared" si="153"/>
        <v>0</v>
      </c>
      <c r="S132" s="17" t="str">
        <f t="shared" si="154"/>
        <v>-</v>
      </c>
      <c r="T132" s="17">
        <f t="shared" si="155"/>
        <v>0</v>
      </c>
      <c r="U132" s="182"/>
    </row>
    <row r="133" spans="1:21" s="16" customFormat="1" ht="51" hidden="1" outlineLevel="2" x14ac:dyDescent="0.25">
      <c r="A133" s="111"/>
      <c r="B133" s="49" t="s">
        <v>328</v>
      </c>
      <c r="C133" s="26">
        <f t="shared" si="138"/>
        <v>103</v>
      </c>
      <c r="D133" s="20">
        <v>103</v>
      </c>
      <c r="E133" s="20">
        <v>0</v>
      </c>
      <c r="F133" s="20">
        <v>0</v>
      </c>
      <c r="G133" s="20">
        <v>0</v>
      </c>
      <c r="H133" s="20">
        <f t="shared" si="140"/>
        <v>103</v>
      </c>
      <c r="I133" s="20">
        <v>103</v>
      </c>
      <c r="J133" s="20">
        <v>0</v>
      </c>
      <c r="K133" s="20">
        <v>0</v>
      </c>
      <c r="L133" s="20">
        <v>0</v>
      </c>
      <c r="M133" s="17">
        <f t="shared" si="35"/>
        <v>100</v>
      </c>
      <c r="N133" s="17">
        <f t="shared" si="141"/>
        <v>0</v>
      </c>
      <c r="O133" s="17">
        <f t="shared" si="36"/>
        <v>100</v>
      </c>
      <c r="P133" s="17">
        <f t="shared" si="142"/>
        <v>0</v>
      </c>
      <c r="Q133" s="17" t="str">
        <f t="shared" si="37"/>
        <v>-</v>
      </c>
      <c r="R133" s="17">
        <f t="shared" si="143"/>
        <v>0</v>
      </c>
      <c r="S133" s="17" t="str">
        <f t="shared" si="38"/>
        <v>-</v>
      </c>
      <c r="T133" s="17">
        <f t="shared" si="144"/>
        <v>0</v>
      </c>
      <c r="U133" s="16" t="s">
        <v>827</v>
      </c>
    </row>
    <row r="134" spans="1:21" s="16" customFormat="1" ht="42.75" hidden="1" customHeight="1" outlineLevel="2" x14ac:dyDescent="0.25">
      <c r="A134" s="111"/>
      <c r="B134" s="49" t="s">
        <v>828</v>
      </c>
      <c r="C134" s="26">
        <f t="shared" si="138"/>
        <v>1421.2</v>
      </c>
      <c r="D134" s="20">
        <v>1421.2</v>
      </c>
      <c r="E134" s="20"/>
      <c r="F134" s="20"/>
      <c r="G134" s="20"/>
      <c r="H134" s="20">
        <f t="shared" si="140"/>
        <v>1421.2</v>
      </c>
      <c r="I134" s="20">
        <v>1421.2</v>
      </c>
      <c r="J134" s="20"/>
      <c r="K134" s="20"/>
      <c r="L134" s="20"/>
      <c r="M134" s="17">
        <f t="shared" ref="M134" si="156">IFERROR(H134/C134*100,"-")</f>
        <v>100</v>
      </c>
      <c r="N134" s="17">
        <f t="shared" ref="N134" si="157">C134-H134</f>
        <v>0</v>
      </c>
      <c r="O134" s="17">
        <f t="shared" ref="O134" si="158">IFERROR(I134/D134*100,"-")</f>
        <v>100</v>
      </c>
      <c r="P134" s="17">
        <f t="shared" ref="P134" si="159">D134-I134</f>
        <v>0</v>
      </c>
      <c r="Q134" s="17" t="str">
        <f t="shared" ref="Q134" si="160">IFERROR(J134/E134*100,"-")</f>
        <v>-</v>
      </c>
      <c r="R134" s="17">
        <f t="shared" ref="R134" si="161">E134-J134</f>
        <v>0</v>
      </c>
      <c r="S134" s="17" t="str">
        <f t="shared" ref="S134" si="162">IFERROR(K134/F134*100,"-")</f>
        <v>-</v>
      </c>
      <c r="T134" s="17">
        <f t="shared" ref="T134" si="163">F134-K134</f>
        <v>0</v>
      </c>
      <c r="U134" s="181" t="s">
        <v>907</v>
      </c>
    </row>
    <row r="135" spans="1:21" s="16" customFormat="1" ht="42.75" hidden="1" customHeight="1" outlineLevel="2" x14ac:dyDescent="0.25">
      <c r="A135" s="111"/>
      <c r="B135" s="49" t="s">
        <v>861</v>
      </c>
      <c r="C135" s="26">
        <f t="shared" si="138"/>
        <v>307.39999999999998</v>
      </c>
      <c r="D135" s="20">
        <v>15.4</v>
      </c>
      <c r="E135" s="20">
        <v>292</v>
      </c>
      <c r="F135" s="20"/>
      <c r="G135" s="20"/>
      <c r="H135" s="20">
        <f t="shared" si="140"/>
        <v>307.39999999999998</v>
      </c>
      <c r="I135" s="20">
        <v>15.4</v>
      </c>
      <c r="J135" s="20">
        <v>292</v>
      </c>
      <c r="K135" s="20"/>
      <c r="L135" s="20"/>
      <c r="M135" s="17">
        <f t="shared" si="35"/>
        <v>100</v>
      </c>
      <c r="N135" s="17">
        <f t="shared" si="141"/>
        <v>0</v>
      </c>
      <c r="O135" s="17">
        <f t="shared" si="36"/>
        <v>100</v>
      </c>
      <c r="P135" s="17">
        <f t="shared" si="142"/>
        <v>0</v>
      </c>
      <c r="Q135" s="17"/>
      <c r="R135" s="17"/>
      <c r="S135" s="17"/>
      <c r="T135" s="17"/>
      <c r="U135" s="45"/>
    </row>
    <row r="136" spans="1:21" s="16" customFormat="1" ht="38.25" hidden="1" outlineLevel="1" x14ac:dyDescent="0.25">
      <c r="A136" s="44"/>
      <c r="B136" s="50" t="s">
        <v>84</v>
      </c>
      <c r="C136" s="23">
        <f t="shared" si="138"/>
        <v>27959.4</v>
      </c>
      <c r="D136" s="23">
        <f>SUM(D137:D145)</f>
        <v>21607.9</v>
      </c>
      <c r="E136" s="23">
        <f>SUM(E137:E145)</f>
        <v>6351.5</v>
      </c>
      <c r="F136" s="23">
        <f>SUM(F137:F145)</f>
        <v>0</v>
      </c>
      <c r="G136" s="23">
        <f>SUM(G137:G145)</f>
        <v>0</v>
      </c>
      <c r="H136" s="23">
        <f t="shared" si="140"/>
        <v>27130.500000000004</v>
      </c>
      <c r="I136" s="23">
        <f>SUM(I137:I145)</f>
        <v>20779.000000000004</v>
      </c>
      <c r="J136" s="23">
        <f>SUM(J137:J145)</f>
        <v>6351.5</v>
      </c>
      <c r="K136" s="23">
        <f>SUM(K137:K145)</f>
        <v>0</v>
      </c>
      <c r="L136" s="23">
        <f>SUM(L137:L145)</f>
        <v>0</v>
      </c>
      <c r="M136" s="13">
        <f t="shared" si="35"/>
        <v>97.035344106096716</v>
      </c>
      <c r="N136" s="13">
        <f t="shared" si="141"/>
        <v>828.89999999999782</v>
      </c>
      <c r="O136" s="13">
        <f t="shared" si="36"/>
        <v>96.163903016952148</v>
      </c>
      <c r="P136" s="13">
        <f t="shared" si="142"/>
        <v>828.89999999999782</v>
      </c>
      <c r="Q136" s="13">
        <f t="shared" si="37"/>
        <v>100</v>
      </c>
      <c r="R136" s="13">
        <f t="shared" si="143"/>
        <v>0</v>
      </c>
      <c r="S136" s="13" t="str">
        <f t="shared" si="38"/>
        <v>-</v>
      </c>
      <c r="T136" s="13">
        <f t="shared" si="144"/>
        <v>0</v>
      </c>
      <c r="U136" s="156"/>
    </row>
    <row r="137" spans="1:21" s="16" customFormat="1" ht="82.5" hidden="1" customHeight="1" outlineLevel="2" x14ac:dyDescent="0.25">
      <c r="A137" s="112"/>
      <c r="B137" s="49" t="s">
        <v>85</v>
      </c>
      <c r="C137" s="26">
        <f t="shared" si="138"/>
        <v>884.2</v>
      </c>
      <c r="D137" s="20">
        <v>884.2</v>
      </c>
      <c r="E137" s="20">
        <v>0</v>
      </c>
      <c r="F137" s="20">
        <v>0</v>
      </c>
      <c r="G137" s="20">
        <v>0</v>
      </c>
      <c r="H137" s="20">
        <f t="shared" si="140"/>
        <v>884.2</v>
      </c>
      <c r="I137" s="20">
        <v>884.2</v>
      </c>
      <c r="J137" s="20">
        <v>0</v>
      </c>
      <c r="K137" s="20">
        <v>0</v>
      </c>
      <c r="L137" s="20">
        <v>0</v>
      </c>
      <c r="M137" s="17">
        <f t="shared" si="35"/>
        <v>100</v>
      </c>
      <c r="N137" s="17">
        <f t="shared" si="141"/>
        <v>0</v>
      </c>
      <c r="O137" s="17">
        <f t="shared" si="36"/>
        <v>100</v>
      </c>
      <c r="P137" s="17">
        <f t="shared" si="142"/>
        <v>0</v>
      </c>
      <c r="Q137" s="17" t="str">
        <f t="shared" si="37"/>
        <v>-</v>
      </c>
      <c r="R137" s="17">
        <f t="shared" si="143"/>
        <v>0</v>
      </c>
      <c r="S137" s="17" t="str">
        <f t="shared" si="38"/>
        <v>-</v>
      </c>
      <c r="T137" s="17">
        <f t="shared" si="144"/>
        <v>0</v>
      </c>
      <c r="U137" s="45" t="s">
        <v>883</v>
      </c>
    </row>
    <row r="138" spans="1:21" s="16" customFormat="1" ht="49.5" hidden="1" customHeight="1" outlineLevel="2" x14ac:dyDescent="0.25">
      <c r="A138" s="112"/>
      <c r="B138" s="49" t="s">
        <v>86</v>
      </c>
      <c r="C138" s="26">
        <f t="shared" si="138"/>
        <v>10281.6</v>
      </c>
      <c r="D138" s="20">
        <v>10281.6</v>
      </c>
      <c r="E138" s="20">
        <v>0</v>
      </c>
      <c r="F138" s="20">
        <v>0</v>
      </c>
      <c r="G138" s="20">
        <v>0</v>
      </c>
      <c r="H138" s="20">
        <f t="shared" si="140"/>
        <v>10281.6</v>
      </c>
      <c r="I138" s="20">
        <v>10281.6</v>
      </c>
      <c r="J138" s="20">
        <v>0</v>
      </c>
      <c r="K138" s="20">
        <v>0</v>
      </c>
      <c r="L138" s="20">
        <v>0</v>
      </c>
      <c r="M138" s="17">
        <f t="shared" ref="M138:M164" si="164">IFERROR(H138/C138*100,"-")</f>
        <v>100</v>
      </c>
      <c r="N138" s="17">
        <f t="shared" si="141"/>
        <v>0</v>
      </c>
      <c r="O138" s="17">
        <f t="shared" ref="O138:O164" si="165">IFERROR(I138/D138*100,"-")</f>
        <v>100</v>
      </c>
      <c r="P138" s="17">
        <f t="shared" si="142"/>
        <v>0</v>
      </c>
      <c r="Q138" s="17" t="str">
        <f t="shared" ref="Q138:Q164" si="166">IFERROR(J138/E138*100,"-")</f>
        <v>-</v>
      </c>
      <c r="R138" s="17">
        <f t="shared" si="143"/>
        <v>0</v>
      </c>
      <c r="S138" s="17" t="str">
        <f t="shared" ref="S138:S164" si="167">IFERROR(K138/F138*100,"-")</f>
        <v>-</v>
      </c>
      <c r="T138" s="17">
        <f t="shared" si="144"/>
        <v>0</v>
      </c>
      <c r="U138" s="150"/>
    </row>
    <row r="139" spans="1:21" s="16" customFormat="1" ht="32.25" hidden="1" customHeight="1" outlineLevel="2" x14ac:dyDescent="0.25">
      <c r="A139" s="112"/>
      <c r="B139" s="49" t="s">
        <v>829</v>
      </c>
      <c r="C139" s="26">
        <f t="shared" si="138"/>
        <v>100</v>
      </c>
      <c r="D139" s="20">
        <v>0</v>
      </c>
      <c r="E139" s="20">
        <v>100</v>
      </c>
      <c r="F139" s="20"/>
      <c r="G139" s="20"/>
      <c r="H139" s="20">
        <f t="shared" si="140"/>
        <v>100</v>
      </c>
      <c r="I139" s="20"/>
      <c r="J139" s="20">
        <v>100</v>
      </c>
      <c r="K139" s="20"/>
      <c r="L139" s="20"/>
      <c r="M139" s="17">
        <f t="shared" ref="M139" si="168">IFERROR(H139/C139*100,"-")</f>
        <v>100</v>
      </c>
      <c r="N139" s="17">
        <f t="shared" ref="N139" si="169">C139-H139</f>
        <v>0</v>
      </c>
      <c r="O139" s="17" t="str">
        <f t="shared" ref="O139" si="170">IFERROR(I139/D139*100,"-")</f>
        <v>-</v>
      </c>
      <c r="P139" s="17">
        <f t="shared" ref="P139" si="171">D139-I139</f>
        <v>0</v>
      </c>
      <c r="Q139" s="17">
        <f t="shared" ref="Q139" si="172">IFERROR(J139/E139*100,"-")</f>
        <v>100</v>
      </c>
      <c r="R139" s="17">
        <f t="shared" ref="R139" si="173">E139-J139</f>
        <v>0</v>
      </c>
      <c r="S139" s="17" t="str">
        <f t="shared" ref="S139" si="174">IFERROR(K139/F139*100,"-")</f>
        <v>-</v>
      </c>
      <c r="T139" s="17">
        <f t="shared" ref="T139" si="175">F139-K139</f>
        <v>0</v>
      </c>
      <c r="U139" s="150"/>
    </row>
    <row r="140" spans="1:21" s="16" customFormat="1" ht="60" hidden="1" outlineLevel="2" x14ac:dyDescent="0.25">
      <c r="A140" s="111"/>
      <c r="B140" s="49" t="s">
        <v>87</v>
      </c>
      <c r="C140" s="26">
        <f t="shared" si="138"/>
        <v>16377.8</v>
      </c>
      <c r="D140" s="20">
        <v>10126.299999999999</v>
      </c>
      <c r="E140" s="20">
        <v>6251.5</v>
      </c>
      <c r="F140" s="20">
        <v>0</v>
      </c>
      <c r="G140" s="20">
        <v>0</v>
      </c>
      <c r="H140" s="20">
        <f t="shared" si="140"/>
        <v>15548.9</v>
      </c>
      <c r="I140" s="20">
        <v>9297.4</v>
      </c>
      <c r="J140" s="20">
        <v>6251.5</v>
      </c>
      <c r="K140" s="20">
        <v>0</v>
      </c>
      <c r="L140" s="20">
        <v>0</v>
      </c>
      <c r="M140" s="17">
        <f t="shared" si="164"/>
        <v>94.938880679944802</v>
      </c>
      <c r="N140" s="17">
        <f t="shared" si="141"/>
        <v>828.89999999999964</v>
      </c>
      <c r="O140" s="17">
        <f t="shared" si="165"/>
        <v>91.81438432596309</v>
      </c>
      <c r="P140" s="17">
        <f t="shared" si="142"/>
        <v>828.89999999999964</v>
      </c>
      <c r="Q140" s="17">
        <f t="shared" si="166"/>
        <v>100</v>
      </c>
      <c r="R140" s="17">
        <f>E140-J140</f>
        <v>0</v>
      </c>
      <c r="S140" s="17" t="str">
        <f t="shared" si="167"/>
        <v>-</v>
      </c>
      <c r="T140" s="17">
        <f t="shared" si="144"/>
        <v>0</v>
      </c>
      <c r="U140" s="45" t="s">
        <v>1010</v>
      </c>
    </row>
    <row r="141" spans="1:21" s="16" customFormat="1" ht="45" hidden="1" outlineLevel="2" x14ac:dyDescent="0.25">
      <c r="A141" s="111"/>
      <c r="B141" s="49" t="s">
        <v>88</v>
      </c>
      <c r="C141" s="26">
        <f t="shared" si="138"/>
        <v>105</v>
      </c>
      <c r="D141" s="20">
        <v>105</v>
      </c>
      <c r="E141" s="20">
        <v>0</v>
      </c>
      <c r="F141" s="20">
        <v>0</v>
      </c>
      <c r="G141" s="20">
        <v>0</v>
      </c>
      <c r="H141" s="20">
        <f t="shared" si="140"/>
        <v>105</v>
      </c>
      <c r="I141" s="20">
        <v>105</v>
      </c>
      <c r="J141" s="20">
        <v>0</v>
      </c>
      <c r="K141" s="20">
        <v>0</v>
      </c>
      <c r="L141" s="20">
        <v>0</v>
      </c>
      <c r="M141" s="17">
        <f t="shared" si="164"/>
        <v>100</v>
      </c>
      <c r="N141" s="17">
        <f t="shared" si="141"/>
        <v>0</v>
      </c>
      <c r="O141" s="17">
        <f t="shared" si="165"/>
        <v>100</v>
      </c>
      <c r="P141" s="17">
        <f t="shared" si="142"/>
        <v>0</v>
      </c>
      <c r="Q141" s="17" t="str">
        <f t="shared" si="166"/>
        <v>-</v>
      </c>
      <c r="R141" s="17">
        <f t="shared" si="143"/>
        <v>0</v>
      </c>
      <c r="S141" s="17" t="str">
        <f t="shared" si="167"/>
        <v>-</v>
      </c>
      <c r="T141" s="17">
        <f t="shared" si="144"/>
        <v>0</v>
      </c>
      <c r="U141" s="45" t="s">
        <v>329</v>
      </c>
    </row>
    <row r="142" spans="1:21" s="16" customFormat="1" ht="38.25" hidden="1" outlineLevel="2" x14ac:dyDescent="0.25">
      <c r="A142" s="111"/>
      <c r="B142" s="49" t="s">
        <v>89</v>
      </c>
      <c r="C142" s="26">
        <f t="shared" si="138"/>
        <v>122.4</v>
      </c>
      <c r="D142" s="20">
        <v>122.4</v>
      </c>
      <c r="E142" s="20">
        <v>0</v>
      </c>
      <c r="F142" s="20">
        <v>0</v>
      </c>
      <c r="G142" s="20">
        <v>0</v>
      </c>
      <c r="H142" s="20">
        <f t="shared" si="140"/>
        <v>122.4</v>
      </c>
      <c r="I142" s="20">
        <v>122.4</v>
      </c>
      <c r="J142" s="20">
        <v>0</v>
      </c>
      <c r="K142" s="20">
        <v>0</v>
      </c>
      <c r="L142" s="20">
        <v>0</v>
      </c>
      <c r="M142" s="17">
        <f t="shared" si="164"/>
        <v>100</v>
      </c>
      <c r="N142" s="17">
        <f t="shared" si="141"/>
        <v>0</v>
      </c>
      <c r="O142" s="17">
        <f t="shared" si="165"/>
        <v>100</v>
      </c>
      <c r="P142" s="17">
        <f t="shared" si="142"/>
        <v>0</v>
      </c>
      <c r="Q142" s="17" t="str">
        <f t="shared" si="166"/>
        <v>-</v>
      </c>
      <c r="R142" s="17">
        <f t="shared" si="143"/>
        <v>0</v>
      </c>
      <c r="S142" s="17" t="str">
        <f t="shared" si="167"/>
        <v>-</v>
      </c>
      <c r="T142" s="17">
        <f t="shared" si="144"/>
        <v>0</v>
      </c>
      <c r="U142" s="150"/>
    </row>
    <row r="143" spans="1:21" s="16" customFormat="1" ht="45" hidden="1" outlineLevel="2" x14ac:dyDescent="0.25">
      <c r="A143" s="112"/>
      <c r="B143" s="49" t="s">
        <v>90</v>
      </c>
      <c r="C143" s="26">
        <f t="shared" si="138"/>
        <v>23.4</v>
      </c>
      <c r="D143" s="20">
        <v>23.4</v>
      </c>
      <c r="E143" s="20">
        <v>0</v>
      </c>
      <c r="F143" s="20">
        <v>0</v>
      </c>
      <c r="G143" s="20">
        <v>0</v>
      </c>
      <c r="H143" s="20">
        <f t="shared" si="140"/>
        <v>23.4</v>
      </c>
      <c r="I143" s="20">
        <v>23.4</v>
      </c>
      <c r="J143" s="20">
        <v>0</v>
      </c>
      <c r="K143" s="20">
        <v>0</v>
      </c>
      <c r="L143" s="20">
        <v>0</v>
      </c>
      <c r="M143" s="17">
        <f t="shared" si="164"/>
        <v>100</v>
      </c>
      <c r="N143" s="17">
        <f t="shared" si="141"/>
        <v>0</v>
      </c>
      <c r="O143" s="17">
        <f t="shared" si="165"/>
        <v>100</v>
      </c>
      <c r="P143" s="17">
        <f t="shared" si="142"/>
        <v>0</v>
      </c>
      <c r="Q143" s="17" t="str">
        <f t="shared" si="166"/>
        <v>-</v>
      </c>
      <c r="R143" s="17">
        <f t="shared" si="143"/>
        <v>0</v>
      </c>
      <c r="S143" s="17" t="str">
        <f t="shared" si="167"/>
        <v>-</v>
      </c>
      <c r="T143" s="17">
        <f t="shared" si="144"/>
        <v>0</v>
      </c>
      <c r="U143" s="45" t="s">
        <v>830</v>
      </c>
    </row>
    <row r="144" spans="1:21" s="16" customFormat="1" ht="30" hidden="1" outlineLevel="2" x14ac:dyDescent="0.25">
      <c r="A144" s="111"/>
      <c r="B144" s="49" t="s">
        <v>91</v>
      </c>
      <c r="C144" s="26">
        <f t="shared" si="138"/>
        <v>53</v>
      </c>
      <c r="D144" s="20">
        <v>53</v>
      </c>
      <c r="E144" s="20">
        <v>0</v>
      </c>
      <c r="F144" s="20">
        <v>0</v>
      </c>
      <c r="G144" s="20">
        <v>0</v>
      </c>
      <c r="H144" s="20">
        <f t="shared" si="140"/>
        <v>53</v>
      </c>
      <c r="I144" s="20">
        <v>53</v>
      </c>
      <c r="J144" s="20">
        <v>0</v>
      </c>
      <c r="K144" s="20">
        <v>0</v>
      </c>
      <c r="L144" s="20">
        <v>0</v>
      </c>
      <c r="M144" s="17">
        <f t="shared" si="164"/>
        <v>100</v>
      </c>
      <c r="N144" s="17">
        <f t="shared" si="141"/>
        <v>0</v>
      </c>
      <c r="O144" s="17">
        <f t="shared" si="165"/>
        <v>100</v>
      </c>
      <c r="P144" s="17">
        <f t="shared" si="142"/>
        <v>0</v>
      </c>
      <c r="Q144" s="17" t="str">
        <f t="shared" si="166"/>
        <v>-</v>
      </c>
      <c r="R144" s="17">
        <f t="shared" si="143"/>
        <v>0</v>
      </c>
      <c r="S144" s="17" t="str">
        <f t="shared" si="167"/>
        <v>-</v>
      </c>
      <c r="T144" s="17">
        <f t="shared" si="144"/>
        <v>0</v>
      </c>
      <c r="U144" s="45" t="s">
        <v>330</v>
      </c>
    </row>
    <row r="145" spans="1:21" s="16" customFormat="1" ht="42" hidden="1" customHeight="1" outlineLevel="2" x14ac:dyDescent="0.25">
      <c r="A145" s="112"/>
      <c r="B145" s="49" t="s">
        <v>92</v>
      </c>
      <c r="C145" s="26">
        <f t="shared" si="138"/>
        <v>12</v>
      </c>
      <c r="D145" s="20">
        <v>12</v>
      </c>
      <c r="E145" s="20">
        <v>0</v>
      </c>
      <c r="F145" s="20">
        <v>0</v>
      </c>
      <c r="G145" s="20">
        <v>0</v>
      </c>
      <c r="H145" s="20">
        <f t="shared" si="140"/>
        <v>12</v>
      </c>
      <c r="I145" s="20">
        <v>12</v>
      </c>
      <c r="J145" s="20">
        <v>0</v>
      </c>
      <c r="K145" s="20">
        <v>0</v>
      </c>
      <c r="L145" s="20">
        <v>0</v>
      </c>
      <c r="M145" s="17">
        <f t="shared" si="164"/>
        <v>100</v>
      </c>
      <c r="N145" s="17">
        <f t="shared" si="141"/>
        <v>0</v>
      </c>
      <c r="O145" s="17">
        <f t="shared" si="165"/>
        <v>100</v>
      </c>
      <c r="P145" s="17">
        <f t="shared" si="142"/>
        <v>0</v>
      </c>
      <c r="Q145" s="17" t="str">
        <f t="shared" si="166"/>
        <v>-</v>
      </c>
      <c r="R145" s="17">
        <f t="shared" si="143"/>
        <v>0</v>
      </c>
      <c r="S145" s="17" t="str">
        <f t="shared" si="167"/>
        <v>-</v>
      </c>
      <c r="T145" s="17">
        <f t="shared" si="144"/>
        <v>0</v>
      </c>
      <c r="U145" s="150"/>
    </row>
    <row r="146" spans="1:21" s="16" customFormat="1" ht="25.5" hidden="1" outlineLevel="1" x14ac:dyDescent="0.25">
      <c r="A146" s="44"/>
      <c r="B146" s="50" t="s">
        <v>93</v>
      </c>
      <c r="C146" s="23">
        <f t="shared" si="138"/>
        <v>13482.5</v>
      </c>
      <c r="D146" s="23">
        <f>SUM(D147:D156)</f>
        <v>7339.7000000000007</v>
      </c>
      <c r="E146" s="23">
        <f>SUM(E147:E156)</f>
        <v>6142.8</v>
      </c>
      <c r="F146" s="23">
        <f t="shared" ref="F146:G146" si="176">SUM(F147:F156)</f>
        <v>0</v>
      </c>
      <c r="G146" s="23">
        <f t="shared" si="176"/>
        <v>0</v>
      </c>
      <c r="H146" s="23">
        <f t="shared" si="140"/>
        <v>13482.5</v>
      </c>
      <c r="I146" s="23">
        <f>SUM(I147:I156)</f>
        <v>7339.7000000000007</v>
      </c>
      <c r="J146" s="23">
        <f t="shared" ref="J146:L146" si="177">SUM(J147:J156)</f>
        <v>6142.8</v>
      </c>
      <c r="K146" s="23">
        <f t="shared" si="177"/>
        <v>0</v>
      </c>
      <c r="L146" s="23">
        <f t="shared" si="177"/>
        <v>0</v>
      </c>
      <c r="M146" s="13">
        <f t="shared" si="164"/>
        <v>100</v>
      </c>
      <c r="N146" s="13">
        <f t="shared" si="141"/>
        <v>0</v>
      </c>
      <c r="O146" s="13">
        <f t="shared" si="165"/>
        <v>100</v>
      </c>
      <c r="P146" s="13">
        <f t="shared" si="142"/>
        <v>0</v>
      </c>
      <c r="Q146" s="13">
        <f t="shared" si="166"/>
        <v>100</v>
      </c>
      <c r="R146" s="13">
        <f t="shared" si="143"/>
        <v>0</v>
      </c>
      <c r="S146" s="13" t="str">
        <f t="shared" si="167"/>
        <v>-</v>
      </c>
      <c r="T146" s="13">
        <f t="shared" si="144"/>
        <v>0</v>
      </c>
      <c r="U146" s="150"/>
    </row>
    <row r="147" spans="1:21" s="16" customFormat="1" ht="91.5" hidden="1" customHeight="1" outlineLevel="2" x14ac:dyDescent="0.25">
      <c r="A147" s="111"/>
      <c r="B147" s="49" t="s">
        <v>94</v>
      </c>
      <c r="C147" s="26">
        <f t="shared" si="138"/>
        <v>9659.1</v>
      </c>
      <c r="D147" s="20">
        <v>3516.3</v>
      </c>
      <c r="E147" s="20">
        <v>6142.8</v>
      </c>
      <c r="F147" s="20">
        <v>0</v>
      </c>
      <c r="G147" s="20">
        <v>0</v>
      </c>
      <c r="H147" s="20">
        <f t="shared" si="140"/>
        <v>9659.1</v>
      </c>
      <c r="I147" s="20">
        <v>3516.3</v>
      </c>
      <c r="J147" s="20">
        <v>6142.8</v>
      </c>
      <c r="K147" s="20">
        <v>0</v>
      </c>
      <c r="L147" s="20">
        <v>0</v>
      </c>
      <c r="M147" s="17">
        <f t="shared" si="164"/>
        <v>100</v>
      </c>
      <c r="N147" s="17">
        <f t="shared" si="141"/>
        <v>0</v>
      </c>
      <c r="O147" s="17">
        <f t="shared" si="165"/>
        <v>100</v>
      </c>
      <c r="P147" s="17">
        <f t="shared" si="142"/>
        <v>0</v>
      </c>
      <c r="Q147" s="17">
        <f t="shared" si="166"/>
        <v>100</v>
      </c>
      <c r="R147" s="17">
        <f t="shared" si="143"/>
        <v>0</v>
      </c>
      <c r="S147" s="17" t="str">
        <f t="shared" si="167"/>
        <v>-</v>
      </c>
      <c r="T147" s="17">
        <f t="shared" si="144"/>
        <v>0</v>
      </c>
      <c r="U147" s="45" t="s">
        <v>1011</v>
      </c>
    </row>
    <row r="148" spans="1:21" s="16" customFormat="1" ht="89.25" hidden="1" outlineLevel="2" x14ac:dyDescent="0.25">
      <c r="A148" s="112"/>
      <c r="B148" s="54" t="s">
        <v>95</v>
      </c>
      <c r="C148" s="26">
        <f t="shared" si="138"/>
        <v>113.8</v>
      </c>
      <c r="D148" s="20">
        <v>113.8</v>
      </c>
      <c r="E148" s="20">
        <v>0</v>
      </c>
      <c r="F148" s="20">
        <v>0</v>
      </c>
      <c r="G148" s="20">
        <v>0</v>
      </c>
      <c r="H148" s="20">
        <f t="shared" si="140"/>
        <v>113.8</v>
      </c>
      <c r="I148" s="20">
        <v>113.8</v>
      </c>
      <c r="J148" s="20">
        <v>0</v>
      </c>
      <c r="K148" s="20">
        <v>0</v>
      </c>
      <c r="L148" s="20">
        <v>0</v>
      </c>
      <c r="M148" s="17">
        <f t="shared" si="164"/>
        <v>100</v>
      </c>
      <c r="N148" s="17">
        <f t="shared" si="141"/>
        <v>0</v>
      </c>
      <c r="O148" s="17">
        <f t="shared" si="165"/>
        <v>100</v>
      </c>
      <c r="P148" s="17">
        <f t="shared" si="142"/>
        <v>0</v>
      </c>
      <c r="Q148" s="17" t="str">
        <f>IFERROR(J148/E148*100,"-")</f>
        <v>-</v>
      </c>
      <c r="R148" s="17">
        <f t="shared" si="143"/>
        <v>0</v>
      </c>
      <c r="S148" s="17" t="str">
        <f t="shared" si="167"/>
        <v>-</v>
      </c>
      <c r="T148" s="17">
        <f t="shared" si="144"/>
        <v>0</v>
      </c>
      <c r="U148" s="45" t="s">
        <v>884</v>
      </c>
    </row>
    <row r="149" spans="1:21" s="16" customFormat="1" ht="54" hidden="1" customHeight="1" outlineLevel="2" x14ac:dyDescent="0.25">
      <c r="A149" s="112"/>
      <c r="B149" s="49" t="s">
        <v>96</v>
      </c>
      <c r="C149" s="26">
        <f t="shared" si="138"/>
        <v>235.4</v>
      </c>
      <c r="D149" s="20">
        <v>235.4</v>
      </c>
      <c r="E149" s="20">
        <v>0</v>
      </c>
      <c r="F149" s="20">
        <v>0</v>
      </c>
      <c r="G149" s="20">
        <v>0</v>
      </c>
      <c r="H149" s="20">
        <f t="shared" si="140"/>
        <v>235.4</v>
      </c>
      <c r="I149" s="20">
        <v>235.4</v>
      </c>
      <c r="J149" s="20">
        <v>0</v>
      </c>
      <c r="K149" s="20">
        <v>0</v>
      </c>
      <c r="L149" s="20">
        <v>0</v>
      </c>
      <c r="M149" s="13">
        <f t="shared" si="164"/>
        <v>100</v>
      </c>
      <c r="N149" s="17">
        <f t="shared" si="141"/>
        <v>0</v>
      </c>
      <c r="O149" s="17">
        <f t="shared" si="165"/>
        <v>100</v>
      </c>
      <c r="P149" s="17">
        <f t="shared" si="142"/>
        <v>0</v>
      </c>
      <c r="Q149" s="17" t="str">
        <f t="shared" si="166"/>
        <v>-</v>
      </c>
      <c r="R149" s="17">
        <f t="shared" si="143"/>
        <v>0</v>
      </c>
      <c r="S149" s="17" t="str">
        <f t="shared" si="167"/>
        <v>-</v>
      </c>
      <c r="T149" s="17">
        <f t="shared" si="144"/>
        <v>0</v>
      </c>
      <c r="U149" s="180" t="s">
        <v>1012</v>
      </c>
    </row>
    <row r="150" spans="1:21" s="16" customFormat="1" ht="66" hidden="1" customHeight="1" outlineLevel="2" x14ac:dyDescent="0.25">
      <c r="A150" s="112"/>
      <c r="B150" s="54" t="s">
        <v>97</v>
      </c>
      <c r="C150" s="26">
        <f t="shared" si="138"/>
        <v>60.3</v>
      </c>
      <c r="D150" s="20">
        <v>60.3</v>
      </c>
      <c r="E150" s="20">
        <v>0</v>
      </c>
      <c r="F150" s="20">
        <v>0</v>
      </c>
      <c r="G150" s="20">
        <v>0</v>
      </c>
      <c r="H150" s="20">
        <f t="shared" si="140"/>
        <v>60.3</v>
      </c>
      <c r="I150" s="20">
        <v>60.3</v>
      </c>
      <c r="J150" s="20">
        <v>0</v>
      </c>
      <c r="K150" s="20">
        <v>0</v>
      </c>
      <c r="L150" s="20">
        <v>0</v>
      </c>
      <c r="M150" s="13">
        <f t="shared" si="164"/>
        <v>100</v>
      </c>
      <c r="N150" s="17">
        <f t="shared" si="141"/>
        <v>0</v>
      </c>
      <c r="O150" s="17">
        <f t="shared" si="165"/>
        <v>100</v>
      </c>
      <c r="P150" s="17">
        <f t="shared" si="142"/>
        <v>0</v>
      </c>
      <c r="Q150" s="17" t="str">
        <f t="shared" si="166"/>
        <v>-</v>
      </c>
      <c r="R150" s="17">
        <f t="shared" si="143"/>
        <v>0</v>
      </c>
      <c r="S150" s="17" t="str">
        <f t="shared" si="167"/>
        <v>-</v>
      </c>
      <c r="T150" s="17">
        <f t="shared" si="144"/>
        <v>0</v>
      </c>
      <c r="U150" s="180" t="s">
        <v>831</v>
      </c>
    </row>
    <row r="151" spans="1:21" s="16" customFormat="1" ht="64.5" hidden="1" customHeight="1" outlineLevel="2" x14ac:dyDescent="0.25">
      <c r="A151" s="111"/>
      <c r="B151" s="49" t="s">
        <v>98</v>
      </c>
      <c r="C151" s="26">
        <f t="shared" si="138"/>
        <v>259</v>
      </c>
      <c r="D151" s="20">
        <v>259</v>
      </c>
      <c r="E151" s="20">
        <v>0</v>
      </c>
      <c r="F151" s="20">
        <v>0</v>
      </c>
      <c r="G151" s="20">
        <v>0</v>
      </c>
      <c r="H151" s="20">
        <f t="shared" si="140"/>
        <v>259</v>
      </c>
      <c r="I151" s="20">
        <v>259</v>
      </c>
      <c r="J151" s="20">
        <v>0</v>
      </c>
      <c r="K151" s="20">
        <v>0</v>
      </c>
      <c r="L151" s="20">
        <v>0</v>
      </c>
      <c r="M151" s="13">
        <f t="shared" si="164"/>
        <v>100</v>
      </c>
      <c r="N151" s="17">
        <f t="shared" si="141"/>
        <v>0</v>
      </c>
      <c r="O151" s="17">
        <f t="shared" si="165"/>
        <v>100</v>
      </c>
      <c r="P151" s="17">
        <f t="shared" si="142"/>
        <v>0</v>
      </c>
      <c r="Q151" s="17" t="str">
        <f t="shared" si="166"/>
        <v>-</v>
      </c>
      <c r="R151" s="17">
        <f t="shared" si="143"/>
        <v>0</v>
      </c>
      <c r="S151" s="17" t="str">
        <f t="shared" si="167"/>
        <v>-</v>
      </c>
      <c r="T151" s="17">
        <f t="shared" si="144"/>
        <v>0</v>
      </c>
      <c r="U151" s="180" t="s">
        <v>885</v>
      </c>
    </row>
    <row r="152" spans="1:21" s="16" customFormat="1" hidden="1" outlineLevel="2" x14ac:dyDescent="0.25">
      <c r="A152" s="111"/>
      <c r="B152" s="49"/>
      <c r="C152" s="113">
        <f t="shared" si="138"/>
        <v>0</v>
      </c>
      <c r="D152" s="113" t="s">
        <v>99</v>
      </c>
      <c r="E152" s="20"/>
      <c r="F152" s="20"/>
      <c r="G152" s="20"/>
      <c r="H152" s="113">
        <f t="shared" si="140"/>
        <v>0</v>
      </c>
      <c r="I152" s="113" t="s">
        <v>99</v>
      </c>
      <c r="J152" s="20"/>
      <c r="K152" s="20"/>
      <c r="L152" s="20"/>
      <c r="M152" s="13" t="str">
        <f t="shared" si="164"/>
        <v>-</v>
      </c>
      <c r="N152" s="17">
        <f t="shared" si="141"/>
        <v>0</v>
      </c>
      <c r="O152" s="17" t="str">
        <f t="shared" si="165"/>
        <v>-</v>
      </c>
      <c r="P152" s="17"/>
      <c r="Q152" s="17" t="str">
        <f t="shared" si="166"/>
        <v>-</v>
      </c>
      <c r="R152" s="17">
        <f t="shared" si="143"/>
        <v>0</v>
      </c>
      <c r="S152" s="17" t="str">
        <f t="shared" si="167"/>
        <v>-</v>
      </c>
      <c r="T152" s="17">
        <f t="shared" si="144"/>
        <v>0</v>
      </c>
      <c r="U152" s="150"/>
    </row>
    <row r="153" spans="1:21" s="16" customFormat="1" ht="38.25" hidden="1" outlineLevel="2" x14ac:dyDescent="0.25">
      <c r="A153" s="111"/>
      <c r="B153" s="49" t="s">
        <v>100</v>
      </c>
      <c r="C153" s="26">
        <f t="shared" si="138"/>
        <v>90</v>
      </c>
      <c r="D153" s="20">
        <v>90</v>
      </c>
      <c r="E153" s="20">
        <v>0</v>
      </c>
      <c r="F153" s="20">
        <v>0</v>
      </c>
      <c r="G153" s="20">
        <v>0</v>
      </c>
      <c r="H153" s="20">
        <f t="shared" si="140"/>
        <v>90</v>
      </c>
      <c r="I153" s="20">
        <v>90</v>
      </c>
      <c r="J153" s="20">
        <v>0</v>
      </c>
      <c r="K153" s="20">
        <v>0</v>
      </c>
      <c r="L153" s="20">
        <v>0</v>
      </c>
      <c r="M153" s="13">
        <f t="shared" si="164"/>
        <v>100</v>
      </c>
      <c r="N153" s="17">
        <f t="shared" si="141"/>
        <v>0</v>
      </c>
      <c r="O153" s="17">
        <f t="shared" si="165"/>
        <v>100</v>
      </c>
      <c r="P153" s="17">
        <f t="shared" si="142"/>
        <v>0</v>
      </c>
      <c r="Q153" s="17" t="str">
        <f t="shared" si="166"/>
        <v>-</v>
      </c>
      <c r="R153" s="17">
        <f t="shared" si="143"/>
        <v>0</v>
      </c>
      <c r="S153" s="17" t="str">
        <f t="shared" si="167"/>
        <v>-</v>
      </c>
      <c r="T153" s="17">
        <f t="shared" si="144"/>
        <v>0</v>
      </c>
      <c r="U153" s="45" t="s">
        <v>832</v>
      </c>
    </row>
    <row r="154" spans="1:21" s="16" customFormat="1" ht="51" hidden="1" outlineLevel="2" x14ac:dyDescent="0.25">
      <c r="A154" s="112"/>
      <c r="B154" s="53" t="s">
        <v>101</v>
      </c>
      <c r="C154" s="26">
        <f t="shared" si="138"/>
        <v>120</v>
      </c>
      <c r="D154" s="20">
        <v>120</v>
      </c>
      <c r="E154" s="20">
        <v>0</v>
      </c>
      <c r="F154" s="20">
        <v>0</v>
      </c>
      <c r="G154" s="20">
        <v>0</v>
      </c>
      <c r="H154" s="20">
        <f t="shared" si="140"/>
        <v>120</v>
      </c>
      <c r="I154" s="20">
        <v>120</v>
      </c>
      <c r="J154" s="20">
        <v>0</v>
      </c>
      <c r="K154" s="20">
        <v>0</v>
      </c>
      <c r="L154" s="20">
        <v>0</v>
      </c>
      <c r="M154" s="13">
        <f t="shared" si="164"/>
        <v>100</v>
      </c>
      <c r="N154" s="17">
        <f t="shared" si="141"/>
        <v>0</v>
      </c>
      <c r="O154" s="17">
        <f t="shared" si="165"/>
        <v>100</v>
      </c>
      <c r="P154" s="17">
        <f t="shared" si="142"/>
        <v>0</v>
      </c>
      <c r="Q154" s="17" t="str">
        <f t="shared" si="166"/>
        <v>-</v>
      </c>
      <c r="R154" s="17">
        <f t="shared" si="143"/>
        <v>0</v>
      </c>
      <c r="S154" s="17" t="str">
        <f t="shared" si="167"/>
        <v>-</v>
      </c>
      <c r="T154" s="17">
        <f t="shared" si="144"/>
        <v>0</v>
      </c>
      <c r="U154" s="45" t="s">
        <v>833</v>
      </c>
    </row>
    <row r="155" spans="1:21" s="16" customFormat="1" ht="51" hidden="1" outlineLevel="2" x14ac:dyDescent="0.25">
      <c r="A155" s="111"/>
      <c r="B155" s="49" t="s">
        <v>102</v>
      </c>
      <c r="C155" s="26">
        <f t="shared" si="138"/>
        <v>89.4</v>
      </c>
      <c r="D155" s="20">
        <v>89.4</v>
      </c>
      <c r="E155" s="20">
        <v>0</v>
      </c>
      <c r="F155" s="20">
        <v>0</v>
      </c>
      <c r="G155" s="20">
        <v>0</v>
      </c>
      <c r="H155" s="20">
        <f t="shared" si="140"/>
        <v>89.4</v>
      </c>
      <c r="I155" s="20">
        <v>89.4</v>
      </c>
      <c r="J155" s="20">
        <v>0</v>
      </c>
      <c r="K155" s="20">
        <v>0</v>
      </c>
      <c r="L155" s="20">
        <v>0</v>
      </c>
      <c r="M155" s="13">
        <f t="shared" si="164"/>
        <v>100</v>
      </c>
      <c r="N155" s="17">
        <f t="shared" si="141"/>
        <v>0</v>
      </c>
      <c r="O155" s="17">
        <f t="shared" si="165"/>
        <v>100</v>
      </c>
      <c r="P155" s="17">
        <f t="shared" si="142"/>
        <v>0</v>
      </c>
      <c r="Q155" s="17" t="str">
        <f t="shared" si="166"/>
        <v>-</v>
      </c>
      <c r="R155" s="17">
        <f t="shared" si="143"/>
        <v>0</v>
      </c>
      <c r="S155" s="17" t="str">
        <f t="shared" si="167"/>
        <v>-</v>
      </c>
      <c r="T155" s="17">
        <f t="shared" si="144"/>
        <v>0</v>
      </c>
      <c r="U155" s="150"/>
    </row>
    <row r="156" spans="1:21" s="16" customFormat="1" ht="38.25" hidden="1" outlineLevel="2" x14ac:dyDescent="0.25">
      <c r="A156" s="111"/>
      <c r="B156" s="49" t="s">
        <v>103</v>
      </c>
      <c r="C156" s="26">
        <f t="shared" si="138"/>
        <v>2855.5</v>
      </c>
      <c r="D156" s="20">
        <v>2855.5</v>
      </c>
      <c r="E156" s="20">
        <v>0</v>
      </c>
      <c r="F156" s="20">
        <v>0</v>
      </c>
      <c r="G156" s="20">
        <v>0</v>
      </c>
      <c r="H156" s="20">
        <f t="shared" si="140"/>
        <v>2855.5</v>
      </c>
      <c r="I156" s="20">
        <v>2855.5</v>
      </c>
      <c r="J156" s="20">
        <v>0</v>
      </c>
      <c r="K156" s="20">
        <v>0</v>
      </c>
      <c r="L156" s="20">
        <v>0</v>
      </c>
      <c r="M156" s="13">
        <f t="shared" si="164"/>
        <v>100</v>
      </c>
      <c r="N156" s="17">
        <f t="shared" si="141"/>
        <v>0</v>
      </c>
      <c r="O156" s="17">
        <f t="shared" si="165"/>
        <v>100</v>
      </c>
      <c r="P156" s="17">
        <f t="shared" si="142"/>
        <v>0</v>
      </c>
      <c r="Q156" s="17" t="str">
        <f t="shared" si="166"/>
        <v>-</v>
      </c>
      <c r="R156" s="17">
        <f t="shared" si="143"/>
        <v>0</v>
      </c>
      <c r="S156" s="17" t="str">
        <f t="shared" si="167"/>
        <v>-</v>
      </c>
      <c r="T156" s="17">
        <f t="shared" si="144"/>
        <v>0</v>
      </c>
      <c r="U156" s="151"/>
    </row>
    <row r="157" spans="1:21" s="29" customFormat="1" ht="27.75" hidden="1" customHeight="1" outlineLevel="1" x14ac:dyDescent="0.25">
      <c r="A157" s="44"/>
      <c r="B157" s="50" t="s">
        <v>192</v>
      </c>
      <c r="C157" s="23">
        <f t="shared" si="138"/>
        <v>13598.7</v>
      </c>
      <c r="D157" s="23">
        <f>D158+D159</f>
        <v>13551.2</v>
      </c>
      <c r="E157" s="23">
        <f t="shared" ref="E157:G157" si="178">E158+E159</f>
        <v>47.5</v>
      </c>
      <c r="F157" s="23">
        <f t="shared" si="178"/>
        <v>0</v>
      </c>
      <c r="G157" s="23">
        <f t="shared" si="178"/>
        <v>0</v>
      </c>
      <c r="H157" s="23">
        <f t="shared" si="140"/>
        <v>13413.2</v>
      </c>
      <c r="I157" s="13">
        <f>I158+I159</f>
        <v>13365.7</v>
      </c>
      <c r="J157" s="13">
        <f t="shared" ref="J157:L157" si="179">J158+J159</f>
        <v>47.5</v>
      </c>
      <c r="K157" s="13">
        <f t="shared" si="179"/>
        <v>0</v>
      </c>
      <c r="L157" s="13">
        <f t="shared" si="179"/>
        <v>0</v>
      </c>
      <c r="M157" s="13">
        <f t="shared" si="164"/>
        <v>98.63589901975925</v>
      </c>
      <c r="N157" s="13">
        <f t="shared" si="141"/>
        <v>185.5</v>
      </c>
      <c r="O157" s="13">
        <f t="shared" si="165"/>
        <v>98.631117539406105</v>
      </c>
      <c r="P157" s="13">
        <f t="shared" si="142"/>
        <v>185.5</v>
      </c>
      <c r="Q157" s="13">
        <f t="shared" si="166"/>
        <v>100</v>
      </c>
      <c r="R157" s="13">
        <f t="shared" si="143"/>
        <v>0</v>
      </c>
      <c r="S157" s="13" t="str">
        <f t="shared" si="167"/>
        <v>-</v>
      </c>
      <c r="T157" s="13">
        <f t="shared" si="144"/>
        <v>0</v>
      </c>
      <c r="U157" s="150"/>
    </row>
    <row r="158" spans="1:21" s="16" customFormat="1" ht="25.5" hidden="1" outlineLevel="2" x14ac:dyDescent="0.25">
      <c r="A158" s="112"/>
      <c r="B158" s="49" t="s">
        <v>104</v>
      </c>
      <c r="C158" s="26">
        <f t="shared" si="138"/>
        <v>13551.2</v>
      </c>
      <c r="D158" s="26">
        <v>13551.2</v>
      </c>
      <c r="E158" s="20">
        <v>0</v>
      </c>
      <c r="F158" s="20">
        <v>0</v>
      </c>
      <c r="G158" s="26">
        <v>0</v>
      </c>
      <c r="H158" s="20">
        <f t="shared" si="140"/>
        <v>13365.7</v>
      </c>
      <c r="I158" s="26">
        <v>13365.7</v>
      </c>
      <c r="J158" s="20">
        <v>0</v>
      </c>
      <c r="K158" s="20">
        <v>0</v>
      </c>
      <c r="L158" s="26">
        <v>0</v>
      </c>
      <c r="M158" s="13">
        <f t="shared" si="164"/>
        <v>98.631117539406105</v>
      </c>
      <c r="N158" s="17">
        <f t="shared" si="141"/>
        <v>185.5</v>
      </c>
      <c r="O158" s="17">
        <f t="shared" si="165"/>
        <v>98.631117539406105</v>
      </c>
      <c r="P158" s="17">
        <f t="shared" si="142"/>
        <v>185.5</v>
      </c>
      <c r="Q158" s="17" t="str">
        <f t="shared" si="166"/>
        <v>-</v>
      </c>
      <c r="R158" s="17">
        <f t="shared" si="143"/>
        <v>0</v>
      </c>
      <c r="S158" s="17" t="str">
        <f t="shared" si="167"/>
        <v>-</v>
      </c>
      <c r="T158" s="17">
        <f t="shared" si="144"/>
        <v>0</v>
      </c>
      <c r="U158" s="45" t="s">
        <v>1013</v>
      </c>
    </row>
    <row r="159" spans="1:21" s="16" customFormat="1" ht="51" hidden="1" outlineLevel="2" x14ac:dyDescent="0.25">
      <c r="A159" s="112"/>
      <c r="B159" s="49" t="s">
        <v>331</v>
      </c>
      <c r="C159" s="26">
        <f t="shared" ref="C159:C160" si="180">SUM(D159:F159)</f>
        <v>47.5</v>
      </c>
      <c r="D159" s="26">
        <v>0</v>
      </c>
      <c r="E159" s="26">
        <v>47.5</v>
      </c>
      <c r="F159" s="20">
        <v>0</v>
      </c>
      <c r="G159" s="26">
        <v>0</v>
      </c>
      <c r="H159" s="20">
        <f t="shared" ref="H159:H160" si="181">SUM(I159:K159)</f>
        <v>47.5</v>
      </c>
      <c r="I159" s="26">
        <v>0</v>
      </c>
      <c r="J159" s="20">
        <v>47.5</v>
      </c>
      <c r="K159" s="20">
        <v>0</v>
      </c>
      <c r="L159" s="26">
        <v>0</v>
      </c>
      <c r="M159" s="17">
        <f t="shared" ref="M159:M160" si="182">IFERROR(H159/C159*100,"-")</f>
        <v>100</v>
      </c>
      <c r="N159" s="17">
        <f t="shared" ref="N159:N160" si="183">C159-H159</f>
        <v>0</v>
      </c>
      <c r="O159" s="17" t="str">
        <f t="shared" ref="O159:O160" si="184">IFERROR(I159/D159*100,"-")</f>
        <v>-</v>
      </c>
      <c r="P159" s="17">
        <f t="shared" ref="P159:P160" si="185">D159-I159</f>
        <v>0</v>
      </c>
      <c r="Q159" s="17">
        <f t="shared" ref="Q159:Q160" si="186">IFERROR(J159/E159*100,"-")</f>
        <v>100</v>
      </c>
      <c r="R159" s="17">
        <f t="shared" ref="R159:R160" si="187">E159-J159</f>
        <v>0</v>
      </c>
      <c r="S159" s="17" t="str">
        <f t="shared" ref="S159:S160" si="188">IFERROR(K159/F159*100,"-")</f>
        <v>-</v>
      </c>
      <c r="T159" s="17">
        <f t="shared" ref="T159:T160" si="189">F159-K159</f>
        <v>0</v>
      </c>
      <c r="U159" s="45" t="s">
        <v>834</v>
      </c>
    </row>
    <row r="160" spans="1:21" s="16" customFormat="1" ht="59.25" hidden="1" customHeight="1" outlineLevel="1" x14ac:dyDescent="0.25">
      <c r="A160" s="44"/>
      <c r="B160" s="50" t="s">
        <v>105</v>
      </c>
      <c r="C160" s="26">
        <f t="shared" si="180"/>
        <v>0</v>
      </c>
      <c r="D160" s="20">
        <v>0</v>
      </c>
      <c r="E160" s="20">
        <v>0</v>
      </c>
      <c r="F160" s="20">
        <v>0</v>
      </c>
      <c r="G160" s="20">
        <v>0</v>
      </c>
      <c r="H160" s="20">
        <f t="shared" si="181"/>
        <v>0</v>
      </c>
      <c r="I160" s="20">
        <v>0</v>
      </c>
      <c r="J160" s="20">
        <v>0</v>
      </c>
      <c r="K160" s="20">
        <v>0</v>
      </c>
      <c r="L160" s="20">
        <v>0</v>
      </c>
      <c r="M160" s="13" t="str">
        <f t="shared" si="182"/>
        <v>-</v>
      </c>
      <c r="N160" s="17">
        <f t="shared" si="183"/>
        <v>0</v>
      </c>
      <c r="O160" s="17" t="str">
        <f t="shared" si="184"/>
        <v>-</v>
      </c>
      <c r="P160" s="17">
        <f t="shared" si="185"/>
        <v>0</v>
      </c>
      <c r="Q160" s="17" t="str">
        <f t="shared" si="186"/>
        <v>-</v>
      </c>
      <c r="R160" s="17">
        <f t="shared" si="187"/>
        <v>0</v>
      </c>
      <c r="S160" s="17" t="str">
        <f t="shared" si="188"/>
        <v>-</v>
      </c>
      <c r="T160" s="17">
        <f t="shared" si="189"/>
        <v>0</v>
      </c>
      <c r="U160" s="150"/>
    </row>
    <row r="161" spans="1:21" s="9" customFormat="1" ht="59.25" customHeight="1" collapsed="1" x14ac:dyDescent="0.25">
      <c r="A161" s="21">
        <v>7</v>
      </c>
      <c r="B161" s="6" t="s">
        <v>311</v>
      </c>
      <c r="C161" s="7">
        <f t="shared" si="138"/>
        <v>182415.5</v>
      </c>
      <c r="D161" s="7">
        <f>D162+D164</f>
        <v>182415.5</v>
      </c>
      <c r="E161" s="7">
        <f t="shared" ref="E161:G161" si="190">E162+E164</f>
        <v>0</v>
      </c>
      <c r="F161" s="7">
        <f t="shared" si="190"/>
        <v>0</v>
      </c>
      <c r="G161" s="7">
        <f t="shared" si="190"/>
        <v>0</v>
      </c>
      <c r="H161" s="7">
        <f t="shared" si="140"/>
        <v>180777.30000000002</v>
      </c>
      <c r="I161" s="7">
        <f>I162+I164</f>
        <v>180777.30000000002</v>
      </c>
      <c r="J161" s="7">
        <f t="shared" ref="J161:L161" si="191">J162+J164</f>
        <v>0</v>
      </c>
      <c r="K161" s="7">
        <f t="shared" si="191"/>
        <v>0</v>
      </c>
      <c r="L161" s="7">
        <f t="shared" si="191"/>
        <v>0</v>
      </c>
      <c r="M161" s="7">
        <f t="shared" si="164"/>
        <v>99.10194035046365</v>
      </c>
      <c r="N161" s="7">
        <f t="shared" si="141"/>
        <v>1638.1999999999825</v>
      </c>
      <c r="O161" s="7">
        <f t="shared" si="165"/>
        <v>99.10194035046365</v>
      </c>
      <c r="P161" s="7">
        <f t="shared" si="142"/>
        <v>1638.1999999999825</v>
      </c>
      <c r="Q161" s="7" t="str">
        <f t="shared" si="166"/>
        <v>-</v>
      </c>
      <c r="R161" s="7">
        <f t="shared" si="143"/>
        <v>0</v>
      </c>
      <c r="S161" s="7" t="str">
        <f t="shared" si="167"/>
        <v>-</v>
      </c>
      <c r="T161" s="7">
        <f t="shared" si="144"/>
        <v>0</v>
      </c>
      <c r="U161" s="184"/>
    </row>
    <row r="162" spans="1:21" s="16" customFormat="1" ht="48.75" hidden="1" customHeight="1" outlineLevel="1" x14ac:dyDescent="0.25">
      <c r="A162" s="28"/>
      <c r="B162" s="114" t="s">
        <v>293</v>
      </c>
      <c r="C162" s="13">
        <f t="shared" si="138"/>
        <v>181733.4</v>
      </c>
      <c r="D162" s="13">
        <f t="shared" ref="D162:G162" si="192">D163</f>
        <v>181733.4</v>
      </c>
      <c r="E162" s="13">
        <f t="shared" si="192"/>
        <v>0</v>
      </c>
      <c r="F162" s="13">
        <f t="shared" si="192"/>
        <v>0</v>
      </c>
      <c r="G162" s="13">
        <f t="shared" si="192"/>
        <v>0</v>
      </c>
      <c r="H162" s="13">
        <f t="shared" si="140"/>
        <v>180095.2</v>
      </c>
      <c r="I162" s="13">
        <f>I163</f>
        <v>180095.2</v>
      </c>
      <c r="J162" s="13">
        <f t="shared" ref="J162:L162" si="193">J163</f>
        <v>0</v>
      </c>
      <c r="K162" s="13">
        <f t="shared" si="193"/>
        <v>0</v>
      </c>
      <c r="L162" s="13">
        <f t="shared" si="193"/>
        <v>0</v>
      </c>
      <c r="M162" s="13">
        <f t="shared" si="164"/>
        <v>99.098569663033885</v>
      </c>
      <c r="N162" s="13">
        <f t="shared" si="141"/>
        <v>1638.1999999999825</v>
      </c>
      <c r="O162" s="13">
        <f t="shared" si="165"/>
        <v>99.098569663033885</v>
      </c>
      <c r="P162" s="13">
        <f t="shared" si="142"/>
        <v>1638.1999999999825</v>
      </c>
      <c r="Q162" s="13" t="str">
        <f t="shared" si="166"/>
        <v>-</v>
      </c>
      <c r="R162" s="13">
        <f t="shared" si="143"/>
        <v>0</v>
      </c>
      <c r="S162" s="13" t="str">
        <f t="shared" si="167"/>
        <v>-</v>
      </c>
      <c r="T162" s="13">
        <f t="shared" si="144"/>
        <v>0</v>
      </c>
      <c r="U162" s="406" t="s">
        <v>886</v>
      </c>
    </row>
    <row r="163" spans="1:21" s="16" customFormat="1" ht="27.75" hidden="1" customHeight="1" outlineLevel="2" x14ac:dyDescent="0.25">
      <c r="A163" s="28"/>
      <c r="B163" s="115" t="s">
        <v>295</v>
      </c>
      <c r="C163" s="17">
        <f t="shared" si="138"/>
        <v>181733.4</v>
      </c>
      <c r="D163" s="17">
        <v>181733.4</v>
      </c>
      <c r="E163" s="17">
        <v>0</v>
      </c>
      <c r="F163" s="17">
        <v>0</v>
      </c>
      <c r="G163" s="17">
        <v>0</v>
      </c>
      <c r="H163" s="17">
        <f t="shared" si="140"/>
        <v>180095.2</v>
      </c>
      <c r="I163" s="20">
        <v>180095.2</v>
      </c>
      <c r="J163" s="20">
        <v>0</v>
      </c>
      <c r="K163" s="20">
        <v>0</v>
      </c>
      <c r="L163" s="20">
        <v>0</v>
      </c>
      <c r="M163" s="17">
        <f t="shared" si="164"/>
        <v>99.098569663033885</v>
      </c>
      <c r="N163" s="17">
        <f t="shared" si="141"/>
        <v>1638.1999999999825</v>
      </c>
      <c r="O163" s="17">
        <f t="shared" si="165"/>
        <v>99.098569663033885</v>
      </c>
      <c r="P163" s="17">
        <f t="shared" si="142"/>
        <v>1638.1999999999825</v>
      </c>
      <c r="Q163" s="17" t="str">
        <f t="shared" si="166"/>
        <v>-</v>
      </c>
      <c r="R163" s="17">
        <f t="shared" si="143"/>
        <v>0</v>
      </c>
      <c r="S163" s="17" t="str">
        <f t="shared" si="167"/>
        <v>-</v>
      </c>
      <c r="T163" s="17">
        <f t="shared" si="144"/>
        <v>0</v>
      </c>
      <c r="U163" s="407"/>
    </row>
    <row r="164" spans="1:21" s="29" customFormat="1" ht="40.5" hidden="1" customHeight="1" outlineLevel="1" x14ac:dyDescent="0.25">
      <c r="A164" s="28"/>
      <c r="B164" s="114" t="s">
        <v>294</v>
      </c>
      <c r="C164" s="23">
        <f t="shared" si="138"/>
        <v>682.09999999999991</v>
      </c>
      <c r="D164" s="23">
        <f>SUM(D165:D166)</f>
        <v>682.09999999999991</v>
      </c>
      <c r="E164" s="23">
        <f>SUM(E165:E166)</f>
        <v>0</v>
      </c>
      <c r="F164" s="23">
        <f t="shared" ref="F164:G164" si="194">SUM(F165:F166)</f>
        <v>0</v>
      </c>
      <c r="G164" s="23">
        <f t="shared" si="194"/>
        <v>0</v>
      </c>
      <c r="H164" s="13">
        <f t="shared" si="140"/>
        <v>682.09999999999991</v>
      </c>
      <c r="I164" s="23">
        <f>SUM(I165:I166)</f>
        <v>682.09999999999991</v>
      </c>
      <c r="J164" s="23">
        <f>SUM(J165:J166)</f>
        <v>0</v>
      </c>
      <c r="K164" s="23">
        <f>SUM(K165:K166)</f>
        <v>0</v>
      </c>
      <c r="L164" s="23">
        <f>SUM(L165:L166)</f>
        <v>0</v>
      </c>
      <c r="M164" s="13">
        <f t="shared" si="164"/>
        <v>100</v>
      </c>
      <c r="N164" s="13">
        <f t="shared" si="141"/>
        <v>0</v>
      </c>
      <c r="O164" s="13">
        <f t="shared" si="165"/>
        <v>100</v>
      </c>
      <c r="P164" s="13">
        <f t="shared" si="142"/>
        <v>0</v>
      </c>
      <c r="Q164" s="13" t="str">
        <f t="shared" si="166"/>
        <v>-</v>
      </c>
      <c r="R164" s="13">
        <f t="shared" si="143"/>
        <v>0</v>
      </c>
      <c r="S164" s="13" t="str">
        <f t="shared" si="167"/>
        <v>-</v>
      </c>
      <c r="T164" s="13">
        <f t="shared" si="144"/>
        <v>0</v>
      </c>
      <c r="U164" s="155"/>
    </row>
    <row r="165" spans="1:21" s="16" customFormat="1" ht="45" hidden="1" customHeight="1" outlineLevel="2" x14ac:dyDescent="0.25">
      <c r="A165" s="28"/>
      <c r="B165" s="53" t="s">
        <v>111</v>
      </c>
      <c r="C165" s="20">
        <f t="shared" si="138"/>
        <v>343.7</v>
      </c>
      <c r="D165" s="20">
        <v>343.7</v>
      </c>
      <c r="E165" s="20">
        <v>0</v>
      </c>
      <c r="F165" s="20">
        <v>0</v>
      </c>
      <c r="G165" s="20">
        <v>0</v>
      </c>
      <c r="H165" s="20">
        <f t="shared" si="140"/>
        <v>343.7</v>
      </c>
      <c r="I165" s="20">
        <v>343.7</v>
      </c>
      <c r="J165" s="20">
        <v>0</v>
      </c>
      <c r="K165" s="20">
        <v>0</v>
      </c>
      <c r="L165" s="20">
        <v>0</v>
      </c>
      <c r="M165" s="20">
        <f t="shared" ref="M165:M169" si="195">IFERROR(H165/C165*100,"-")</f>
        <v>100</v>
      </c>
      <c r="N165" s="20">
        <f t="shared" si="141"/>
        <v>0</v>
      </c>
      <c r="O165" s="20">
        <f t="shared" ref="O165:O191" si="196">IFERROR(I165/D165*100,"-")</f>
        <v>100</v>
      </c>
      <c r="P165" s="20">
        <f t="shared" si="142"/>
        <v>0</v>
      </c>
      <c r="Q165" s="20" t="str">
        <f t="shared" ref="Q165:Q191" si="197">IFERROR(J165/E165*100,"-")</f>
        <v>-</v>
      </c>
      <c r="R165" s="20">
        <f t="shared" si="143"/>
        <v>0</v>
      </c>
      <c r="S165" s="20" t="str">
        <f t="shared" ref="S165:S191" si="198">IFERROR(K165/F165*100,"-")</f>
        <v>-</v>
      </c>
      <c r="T165" s="20">
        <f t="shared" si="144"/>
        <v>0</v>
      </c>
      <c r="U165" s="150"/>
    </row>
    <row r="166" spans="1:21" s="16" customFormat="1" ht="45" hidden="1" customHeight="1" outlineLevel="2" x14ac:dyDescent="0.25">
      <c r="A166" s="28"/>
      <c r="B166" s="53" t="s">
        <v>110</v>
      </c>
      <c r="C166" s="20">
        <f t="shared" si="138"/>
        <v>338.4</v>
      </c>
      <c r="D166" s="20">
        <v>338.4</v>
      </c>
      <c r="E166" s="20">
        <v>0</v>
      </c>
      <c r="F166" s="20">
        <v>0</v>
      </c>
      <c r="G166" s="20">
        <v>0</v>
      </c>
      <c r="H166" s="20">
        <f t="shared" si="140"/>
        <v>338.4</v>
      </c>
      <c r="I166" s="20">
        <v>338.4</v>
      </c>
      <c r="J166" s="20">
        <v>0</v>
      </c>
      <c r="K166" s="20">
        <v>0</v>
      </c>
      <c r="L166" s="20">
        <v>0</v>
      </c>
      <c r="M166" s="20">
        <f t="shared" si="195"/>
        <v>100</v>
      </c>
      <c r="N166" s="20">
        <f t="shared" si="141"/>
        <v>0</v>
      </c>
      <c r="O166" s="20">
        <f t="shared" si="196"/>
        <v>100</v>
      </c>
      <c r="P166" s="20">
        <f t="shared" si="142"/>
        <v>0</v>
      </c>
      <c r="Q166" s="20" t="str">
        <f t="shared" si="197"/>
        <v>-</v>
      </c>
      <c r="R166" s="20">
        <f t="shared" si="143"/>
        <v>0</v>
      </c>
      <c r="S166" s="20" t="str">
        <f t="shared" si="198"/>
        <v>-</v>
      </c>
      <c r="T166" s="20">
        <f t="shared" si="144"/>
        <v>0</v>
      </c>
      <c r="U166" s="45" t="s">
        <v>1014</v>
      </c>
    </row>
    <row r="167" spans="1:21" s="9" customFormat="1" ht="35.25" customHeight="1" collapsed="1" x14ac:dyDescent="0.25">
      <c r="A167" s="21">
        <v>8</v>
      </c>
      <c r="B167" s="6" t="s">
        <v>117</v>
      </c>
      <c r="C167" s="7">
        <f>SUM(D167:F167)</f>
        <v>42083.900000000009</v>
      </c>
      <c r="D167" s="7">
        <f>D168+D171+D172+D173+D174+D177+D182</f>
        <v>6074</v>
      </c>
      <c r="E167" s="7">
        <f t="shared" ref="E167:G167" si="199">E168+E171+E172+E173+E174+E177+E182</f>
        <v>36009.900000000009</v>
      </c>
      <c r="F167" s="7">
        <f t="shared" si="199"/>
        <v>0</v>
      </c>
      <c r="G167" s="7" t="e">
        <f t="shared" si="199"/>
        <v>#REF!</v>
      </c>
      <c r="H167" s="7">
        <f t="shared" si="140"/>
        <v>42017.200000000012</v>
      </c>
      <c r="I167" s="7">
        <f>I168+I171+I172+I173+I174+I177+I182</f>
        <v>6007.3</v>
      </c>
      <c r="J167" s="7">
        <f t="shared" ref="J167:K167" si="200">J168+J171+J172+J173+J174+J177+J182</f>
        <v>36009.900000000009</v>
      </c>
      <c r="K167" s="7">
        <f t="shared" si="200"/>
        <v>0</v>
      </c>
      <c r="L167" s="7" t="e">
        <f>L168+L171+L172+L173+#REF!+L174+L177+L182</f>
        <v>#REF!</v>
      </c>
      <c r="M167" s="7">
        <f t="shared" si="195"/>
        <v>99.841507084657081</v>
      </c>
      <c r="N167" s="7">
        <f t="shared" si="141"/>
        <v>66.69999999999709</v>
      </c>
      <c r="O167" s="7">
        <f t="shared" si="196"/>
        <v>98.901876852156732</v>
      </c>
      <c r="P167" s="7">
        <f t="shared" si="142"/>
        <v>66.699999999999818</v>
      </c>
      <c r="Q167" s="7">
        <f t="shared" si="197"/>
        <v>100</v>
      </c>
      <c r="R167" s="7">
        <f t="shared" si="143"/>
        <v>0</v>
      </c>
      <c r="S167" s="7" t="str">
        <f t="shared" si="198"/>
        <v>-</v>
      </c>
      <c r="T167" s="7">
        <f t="shared" si="144"/>
        <v>0</v>
      </c>
      <c r="U167" s="184"/>
    </row>
    <row r="168" spans="1:21" s="16" customFormat="1" ht="30" hidden="1" outlineLevel="1" x14ac:dyDescent="0.25">
      <c r="A168" s="66"/>
      <c r="B168" s="42" t="s">
        <v>112</v>
      </c>
      <c r="C168" s="20">
        <f>SUM(D168:F168)</f>
        <v>30458</v>
      </c>
      <c r="D168" s="17">
        <f>D169+D170</f>
        <v>0</v>
      </c>
      <c r="E168" s="17">
        <f t="shared" ref="E168:F168" si="201">E169+E170</f>
        <v>30458</v>
      </c>
      <c r="F168" s="17">
        <f t="shared" si="201"/>
        <v>0</v>
      </c>
      <c r="G168" s="17" t="e">
        <f>G169+G170+#REF!</f>
        <v>#REF!</v>
      </c>
      <c r="H168" s="17">
        <f>H169+H170</f>
        <v>30458</v>
      </c>
      <c r="I168" s="17">
        <f>I169+I170</f>
        <v>0</v>
      </c>
      <c r="J168" s="17">
        <f t="shared" ref="J168" si="202">J169+J170</f>
        <v>30458</v>
      </c>
      <c r="K168" s="17">
        <f t="shared" ref="K168" si="203">K169+K170</f>
        <v>0</v>
      </c>
      <c r="L168" s="17" t="e">
        <f>L169+L170+#REF!</f>
        <v>#REF!</v>
      </c>
      <c r="M168" s="20">
        <f t="shared" si="195"/>
        <v>100</v>
      </c>
      <c r="N168" s="20">
        <f t="shared" si="141"/>
        <v>0</v>
      </c>
      <c r="O168" s="20" t="str">
        <f t="shared" si="196"/>
        <v>-</v>
      </c>
      <c r="P168" s="20">
        <f t="shared" si="142"/>
        <v>0</v>
      </c>
      <c r="Q168" s="20">
        <f t="shared" si="197"/>
        <v>100</v>
      </c>
      <c r="R168" s="20">
        <f t="shared" si="143"/>
        <v>0</v>
      </c>
      <c r="S168" s="20" t="str">
        <f t="shared" si="198"/>
        <v>-</v>
      </c>
      <c r="T168" s="20">
        <f t="shared" si="144"/>
        <v>0</v>
      </c>
      <c r="U168" s="45" t="s">
        <v>887</v>
      </c>
    </row>
    <row r="169" spans="1:21" s="16" customFormat="1" ht="54" hidden="1" customHeight="1" outlineLevel="2" x14ac:dyDescent="0.25">
      <c r="A169" s="67"/>
      <c r="B169" s="68" t="s">
        <v>113</v>
      </c>
      <c r="C169" s="20">
        <f t="shared" si="138"/>
        <v>28132.400000000001</v>
      </c>
      <c r="D169" s="20">
        <v>0</v>
      </c>
      <c r="E169" s="20">
        <v>28132.400000000001</v>
      </c>
      <c r="F169" s="20">
        <v>0</v>
      </c>
      <c r="G169" s="20">
        <v>0</v>
      </c>
      <c r="H169" s="20">
        <f>SUM(I169:K169)</f>
        <v>28132.400000000001</v>
      </c>
      <c r="I169" s="20">
        <v>0</v>
      </c>
      <c r="J169" s="12">
        <v>28132.400000000001</v>
      </c>
      <c r="K169" s="20">
        <v>0</v>
      </c>
      <c r="L169" s="20">
        <v>0</v>
      </c>
      <c r="M169" s="20">
        <f t="shared" si="195"/>
        <v>100</v>
      </c>
      <c r="N169" s="20">
        <f t="shared" si="141"/>
        <v>0</v>
      </c>
      <c r="O169" s="20" t="str">
        <f>IFERROR(I169/D169*100,"-")</f>
        <v>-</v>
      </c>
      <c r="P169" s="20">
        <f>D169-I169</f>
        <v>0</v>
      </c>
      <c r="Q169" s="20">
        <f>IFERROR(J169/E169*100,"-")</f>
        <v>100</v>
      </c>
      <c r="R169" s="20">
        <f>E169-J169</f>
        <v>0</v>
      </c>
      <c r="S169" s="20" t="str">
        <f t="shared" si="198"/>
        <v>-</v>
      </c>
      <c r="T169" s="20">
        <f t="shared" si="144"/>
        <v>0</v>
      </c>
      <c r="U169" s="45" t="s">
        <v>888</v>
      </c>
    </row>
    <row r="170" spans="1:21" s="16" customFormat="1" ht="45" hidden="1" outlineLevel="2" x14ac:dyDescent="0.25">
      <c r="A170" s="67"/>
      <c r="B170" s="68" t="s">
        <v>526</v>
      </c>
      <c r="C170" s="20">
        <f t="shared" ref="C170:C217" si="204">SUM(D170:F170)</f>
        <v>2325.6</v>
      </c>
      <c r="D170" s="20">
        <v>0</v>
      </c>
      <c r="E170" s="20">
        <v>2325.6</v>
      </c>
      <c r="F170" s="20">
        <v>0</v>
      </c>
      <c r="G170" s="20">
        <v>0</v>
      </c>
      <c r="H170" s="20">
        <f>SUM(I170:K170)</f>
        <v>2325.6</v>
      </c>
      <c r="I170" s="20">
        <v>0</v>
      </c>
      <c r="J170" s="20">
        <v>2325.6</v>
      </c>
      <c r="K170" s="20">
        <v>0</v>
      </c>
      <c r="L170" s="20">
        <v>0</v>
      </c>
      <c r="M170" s="20">
        <f t="shared" ref="M170" si="205">IFERROR(H170/C170*100,"-")</f>
        <v>100</v>
      </c>
      <c r="N170" s="20">
        <f t="shared" si="141"/>
        <v>0</v>
      </c>
      <c r="O170" s="20" t="str">
        <f>IFERROR(I170/D170*100,"-")</f>
        <v>-</v>
      </c>
      <c r="P170" s="20">
        <f>D170-I170</f>
        <v>0</v>
      </c>
      <c r="Q170" s="20">
        <f>IFERROR(J170/E170*100,"-")</f>
        <v>100</v>
      </c>
      <c r="R170" s="20">
        <f>E170-J170</f>
        <v>0</v>
      </c>
      <c r="S170" s="20" t="str">
        <f t="shared" ref="S170" si="206">IFERROR(K170/F170*100,"-")</f>
        <v>-</v>
      </c>
      <c r="T170" s="20">
        <f t="shared" si="144"/>
        <v>0</v>
      </c>
      <c r="U170" s="45" t="s">
        <v>945</v>
      </c>
    </row>
    <row r="171" spans="1:21" s="16" customFormat="1" ht="27" hidden="1" outlineLevel="1" x14ac:dyDescent="0.25">
      <c r="A171" s="65"/>
      <c r="B171" s="42" t="s">
        <v>118</v>
      </c>
      <c r="C171" s="20">
        <f t="shared" si="204"/>
        <v>398</v>
      </c>
      <c r="D171" s="20">
        <v>0</v>
      </c>
      <c r="E171" s="20">
        <v>398</v>
      </c>
      <c r="F171" s="20">
        <v>0</v>
      </c>
      <c r="G171" s="20">
        <v>0</v>
      </c>
      <c r="H171" s="20">
        <f>SUM(I171:K171)</f>
        <v>398</v>
      </c>
      <c r="I171" s="20">
        <v>0</v>
      </c>
      <c r="J171" s="20">
        <v>398</v>
      </c>
      <c r="K171" s="20">
        <v>0</v>
      </c>
      <c r="L171" s="20">
        <v>0</v>
      </c>
      <c r="M171" s="20">
        <f>IFERROR(H171/C171*100,"-")</f>
        <v>100</v>
      </c>
      <c r="N171" s="20">
        <f t="shared" si="141"/>
        <v>0</v>
      </c>
      <c r="O171" s="20" t="str">
        <f>IFERROR(I171/D171*100,"-")</f>
        <v>-</v>
      </c>
      <c r="P171" s="20">
        <f>D171-I171</f>
        <v>0</v>
      </c>
      <c r="Q171" s="20">
        <f>IFERROR(J171/E171*100,"-")</f>
        <v>100</v>
      </c>
      <c r="R171" s="20">
        <f>E171-J171</f>
        <v>0</v>
      </c>
      <c r="S171" s="20" t="str">
        <f t="shared" si="198"/>
        <v>-</v>
      </c>
      <c r="T171" s="20">
        <f t="shared" si="144"/>
        <v>0</v>
      </c>
      <c r="U171" s="45" t="s">
        <v>946</v>
      </c>
    </row>
    <row r="172" spans="1:21" s="16" customFormat="1" ht="27" hidden="1" outlineLevel="1" x14ac:dyDescent="0.25">
      <c r="A172" s="65"/>
      <c r="B172" s="42" t="s">
        <v>119</v>
      </c>
      <c r="C172" s="20">
        <f t="shared" si="204"/>
        <v>4633.8</v>
      </c>
      <c r="D172" s="20">
        <v>0</v>
      </c>
      <c r="E172" s="20">
        <v>4633.8</v>
      </c>
      <c r="F172" s="20">
        <v>0</v>
      </c>
      <c r="G172" s="20">
        <v>0</v>
      </c>
      <c r="H172" s="20">
        <f>SUM(I172:K172)</f>
        <v>4633.8</v>
      </c>
      <c r="I172" s="20">
        <v>0</v>
      </c>
      <c r="J172" s="20">
        <v>4633.8</v>
      </c>
      <c r="K172" s="20">
        <v>0</v>
      </c>
      <c r="L172" s="20">
        <v>0</v>
      </c>
      <c r="M172" s="20">
        <f>IFERROR(H172/C172*100,"-")</f>
        <v>100</v>
      </c>
      <c r="N172" s="20">
        <f t="shared" si="141"/>
        <v>0</v>
      </c>
      <c r="O172" s="20" t="str">
        <f>IFERROR(I172/D172*100,"-")</f>
        <v>-</v>
      </c>
      <c r="P172" s="20">
        <f>D172-I172</f>
        <v>0</v>
      </c>
      <c r="Q172" s="20">
        <f>IFERROR(J172/E172*100,"-")</f>
        <v>100</v>
      </c>
      <c r="R172" s="20">
        <f>E172-J172</f>
        <v>0</v>
      </c>
      <c r="S172" s="20" t="str">
        <f t="shared" si="198"/>
        <v>-</v>
      </c>
      <c r="T172" s="20">
        <f t="shared" si="144"/>
        <v>0</v>
      </c>
      <c r="U172" s="45"/>
    </row>
    <row r="173" spans="1:21" s="16" customFormat="1" ht="54" hidden="1" outlineLevel="1" x14ac:dyDescent="0.25">
      <c r="A173" s="67"/>
      <c r="B173" s="42" t="s">
        <v>114</v>
      </c>
      <c r="C173" s="20">
        <f t="shared" si="204"/>
        <v>1010.3</v>
      </c>
      <c r="D173" s="20">
        <v>800</v>
      </c>
      <c r="E173" s="20">
        <v>210.3</v>
      </c>
      <c r="F173" s="20">
        <v>0</v>
      </c>
      <c r="G173" s="20">
        <v>0</v>
      </c>
      <c r="H173" s="20">
        <f t="shared" ref="H173:H217" si="207">SUM(I173:K173)</f>
        <v>943.59999999999991</v>
      </c>
      <c r="I173" s="20">
        <v>733.3</v>
      </c>
      <c r="J173" s="20">
        <v>210.3</v>
      </c>
      <c r="K173" s="20">
        <v>0</v>
      </c>
      <c r="L173" s="20">
        <v>0</v>
      </c>
      <c r="M173" s="20">
        <f>IFERROR(H173/C173*100,"-")</f>
        <v>93.398000593882998</v>
      </c>
      <c r="N173" s="20">
        <f t="shared" ref="N173:N222" si="208">C173-H173</f>
        <v>66.700000000000045</v>
      </c>
      <c r="O173" s="20">
        <f t="shared" si="196"/>
        <v>91.662499999999994</v>
      </c>
      <c r="P173" s="20">
        <f t="shared" ref="P173:P222" si="209">D173-I173</f>
        <v>66.700000000000045</v>
      </c>
      <c r="Q173" s="20">
        <f t="shared" si="197"/>
        <v>100</v>
      </c>
      <c r="R173" s="20">
        <f t="shared" ref="R173:R222" si="210">E173-J173</f>
        <v>0</v>
      </c>
      <c r="S173" s="20" t="str">
        <f t="shared" si="198"/>
        <v>-</v>
      </c>
      <c r="T173" s="20">
        <f t="shared" ref="T173:T222" si="211">F173-K173</f>
        <v>0</v>
      </c>
      <c r="U173" s="45" t="s">
        <v>1015</v>
      </c>
    </row>
    <row r="174" spans="1:21" s="16" customFormat="1" ht="30" hidden="1" outlineLevel="1" x14ac:dyDescent="0.25">
      <c r="A174" s="65"/>
      <c r="B174" s="42" t="s">
        <v>272</v>
      </c>
      <c r="C174" s="20">
        <f>SUM(D174:F174)</f>
        <v>309.8</v>
      </c>
      <c r="D174" s="17">
        <f>SUM(D175:D176)</f>
        <v>0</v>
      </c>
      <c r="E174" s="17">
        <f>SUM(E175:E176)</f>
        <v>309.8</v>
      </c>
      <c r="F174" s="17">
        <f>SUM(F175:F176)</f>
        <v>0</v>
      </c>
      <c r="G174" s="17">
        <f>SUM(G175:G176)</f>
        <v>0</v>
      </c>
      <c r="H174" s="20">
        <f>SUM(I174:K174)</f>
        <v>309.8</v>
      </c>
      <c r="I174" s="20">
        <v>0</v>
      </c>
      <c r="J174" s="17">
        <f>SUM(J175:J176)</f>
        <v>309.8</v>
      </c>
      <c r="K174" s="20">
        <v>0</v>
      </c>
      <c r="L174" s="20">
        <v>0</v>
      </c>
      <c r="M174" s="20">
        <f t="shared" ref="M174:M191" si="212">IFERROR(H174/C174*100,"-")</f>
        <v>100</v>
      </c>
      <c r="N174" s="20">
        <f t="shared" si="208"/>
        <v>0</v>
      </c>
      <c r="O174" s="20" t="str">
        <f t="shared" si="196"/>
        <v>-</v>
      </c>
      <c r="P174" s="20">
        <f t="shared" si="209"/>
        <v>0</v>
      </c>
      <c r="Q174" s="20">
        <f t="shared" si="197"/>
        <v>100</v>
      </c>
      <c r="R174" s="20">
        <f t="shared" si="210"/>
        <v>0</v>
      </c>
      <c r="S174" s="20" t="str">
        <f t="shared" si="198"/>
        <v>-</v>
      </c>
      <c r="T174" s="20">
        <f t="shared" si="211"/>
        <v>0</v>
      </c>
      <c r="U174" s="45" t="s">
        <v>889</v>
      </c>
    </row>
    <row r="175" spans="1:21" s="16" customFormat="1" ht="108.75" hidden="1" customHeight="1" outlineLevel="2" x14ac:dyDescent="0.25">
      <c r="A175" s="67"/>
      <c r="B175" s="53" t="s">
        <v>115</v>
      </c>
      <c r="C175" s="20">
        <f t="shared" si="204"/>
        <v>17.600000000000001</v>
      </c>
      <c r="D175" s="20">
        <v>0</v>
      </c>
      <c r="E175" s="20">
        <v>17.600000000000001</v>
      </c>
      <c r="F175" s="20">
        <v>0</v>
      </c>
      <c r="G175" s="20">
        <v>0</v>
      </c>
      <c r="H175" s="20">
        <f t="shared" si="207"/>
        <v>17.600000000000001</v>
      </c>
      <c r="I175" s="20">
        <v>0</v>
      </c>
      <c r="J175" s="20">
        <v>17.600000000000001</v>
      </c>
      <c r="K175" s="20">
        <v>0</v>
      </c>
      <c r="L175" s="20">
        <v>0</v>
      </c>
      <c r="M175" s="20">
        <f t="shared" si="212"/>
        <v>100</v>
      </c>
      <c r="N175" s="20">
        <f t="shared" si="208"/>
        <v>0</v>
      </c>
      <c r="O175" s="20" t="str">
        <f t="shared" si="196"/>
        <v>-</v>
      </c>
      <c r="P175" s="20">
        <f t="shared" si="209"/>
        <v>0</v>
      </c>
      <c r="Q175" s="20">
        <f t="shared" si="197"/>
        <v>100</v>
      </c>
      <c r="R175" s="20">
        <f t="shared" si="210"/>
        <v>0</v>
      </c>
      <c r="S175" s="20" t="str">
        <f t="shared" si="198"/>
        <v>-</v>
      </c>
      <c r="T175" s="20">
        <f t="shared" si="211"/>
        <v>0</v>
      </c>
      <c r="U175" s="45"/>
    </row>
    <row r="176" spans="1:21" s="16" customFormat="1" ht="90" hidden="1" customHeight="1" outlineLevel="2" x14ac:dyDescent="0.25">
      <c r="A176" s="67"/>
      <c r="B176" s="53" t="s">
        <v>116</v>
      </c>
      <c r="C176" s="20">
        <f t="shared" si="204"/>
        <v>292.2</v>
      </c>
      <c r="D176" s="20">
        <v>0</v>
      </c>
      <c r="E176" s="20">
        <v>292.2</v>
      </c>
      <c r="F176" s="20">
        <v>0</v>
      </c>
      <c r="G176" s="20">
        <v>0</v>
      </c>
      <c r="H176" s="20">
        <f t="shared" si="207"/>
        <v>292.2</v>
      </c>
      <c r="I176" s="20">
        <v>0</v>
      </c>
      <c r="J176" s="20">
        <v>292.2</v>
      </c>
      <c r="K176" s="20">
        <v>0</v>
      </c>
      <c r="L176" s="20">
        <v>0</v>
      </c>
      <c r="M176" s="20">
        <f t="shared" si="212"/>
        <v>100</v>
      </c>
      <c r="N176" s="20">
        <f t="shared" si="208"/>
        <v>0</v>
      </c>
      <c r="O176" s="20" t="str">
        <f t="shared" si="196"/>
        <v>-</v>
      </c>
      <c r="P176" s="20">
        <f t="shared" si="209"/>
        <v>0</v>
      </c>
      <c r="Q176" s="20">
        <f t="shared" si="197"/>
        <v>100</v>
      </c>
      <c r="R176" s="20">
        <f t="shared" si="210"/>
        <v>0</v>
      </c>
      <c r="S176" s="20" t="str">
        <f t="shared" si="198"/>
        <v>-</v>
      </c>
      <c r="T176" s="20">
        <f t="shared" si="211"/>
        <v>0</v>
      </c>
      <c r="U176" s="45" t="s">
        <v>889</v>
      </c>
    </row>
    <row r="177" spans="1:21" s="16" customFormat="1" ht="68.25" hidden="1" customHeight="1" outlineLevel="1" x14ac:dyDescent="0.25">
      <c r="A177" s="67"/>
      <c r="B177" s="53" t="s">
        <v>273</v>
      </c>
      <c r="C177" s="20">
        <f t="shared" si="204"/>
        <v>5257</v>
      </c>
      <c r="D177" s="20">
        <f>SUM(D178:D181)</f>
        <v>5257</v>
      </c>
      <c r="E177" s="20">
        <f t="shared" ref="E177:F177" si="213">SUM(E178:E181)</f>
        <v>0</v>
      </c>
      <c r="F177" s="20">
        <f t="shared" si="213"/>
        <v>0</v>
      </c>
      <c r="G177" s="20">
        <f t="shared" ref="G177" si="214">SUM(G178:G181)</f>
        <v>0</v>
      </c>
      <c r="H177" s="20">
        <f t="shared" si="207"/>
        <v>5257</v>
      </c>
      <c r="I177" s="20">
        <f t="shared" ref="I177:K177" si="215">SUM(I178:I181)</f>
        <v>5257</v>
      </c>
      <c r="J177" s="20">
        <f t="shared" si="215"/>
        <v>0</v>
      </c>
      <c r="K177" s="20">
        <f t="shared" si="215"/>
        <v>0</v>
      </c>
      <c r="L177" s="20">
        <v>0</v>
      </c>
      <c r="M177" s="20">
        <f t="shared" si="212"/>
        <v>100</v>
      </c>
      <c r="N177" s="20">
        <f t="shared" si="208"/>
        <v>0</v>
      </c>
      <c r="O177" s="20">
        <f>IFERROR(I177/D177*100,"-")</f>
        <v>100</v>
      </c>
      <c r="P177" s="20">
        <f t="shared" si="209"/>
        <v>0</v>
      </c>
      <c r="Q177" s="20" t="str">
        <f>IFERROR(J177/E177*100,"-")</f>
        <v>-</v>
      </c>
      <c r="R177" s="20">
        <f t="shared" si="210"/>
        <v>0</v>
      </c>
      <c r="S177" s="20" t="str">
        <f>IFERROR(K177/F177*100,"-")</f>
        <v>-</v>
      </c>
      <c r="T177" s="20">
        <f t="shared" si="211"/>
        <v>0</v>
      </c>
      <c r="U177" s="45"/>
    </row>
    <row r="178" spans="1:21" s="16" customFormat="1" ht="54" hidden="1" customHeight="1" outlineLevel="2" x14ac:dyDescent="0.25">
      <c r="A178" s="67"/>
      <c r="B178" s="53" t="s">
        <v>120</v>
      </c>
      <c r="C178" s="20">
        <f t="shared" si="204"/>
        <v>500</v>
      </c>
      <c r="D178" s="20">
        <v>500</v>
      </c>
      <c r="E178" s="20">
        <v>0</v>
      </c>
      <c r="F178" s="20">
        <v>0</v>
      </c>
      <c r="G178" s="20">
        <v>0</v>
      </c>
      <c r="H178" s="20">
        <f t="shared" si="207"/>
        <v>500</v>
      </c>
      <c r="I178" s="20">
        <v>500</v>
      </c>
      <c r="J178" s="20">
        <v>0</v>
      </c>
      <c r="K178" s="20">
        <v>0</v>
      </c>
      <c r="L178" s="20">
        <v>0</v>
      </c>
      <c r="M178" s="20">
        <f t="shared" si="212"/>
        <v>100</v>
      </c>
      <c r="N178" s="20">
        <f t="shared" si="208"/>
        <v>0</v>
      </c>
      <c r="O178" s="20">
        <f t="shared" si="196"/>
        <v>100</v>
      </c>
      <c r="P178" s="20">
        <f t="shared" si="209"/>
        <v>0</v>
      </c>
      <c r="Q178" s="20" t="str">
        <f t="shared" si="197"/>
        <v>-</v>
      </c>
      <c r="R178" s="20">
        <f t="shared" si="210"/>
        <v>0</v>
      </c>
      <c r="S178" s="20" t="str">
        <f t="shared" si="198"/>
        <v>-</v>
      </c>
      <c r="T178" s="20">
        <f t="shared" si="211"/>
        <v>0</v>
      </c>
      <c r="U178" s="45" t="s">
        <v>955</v>
      </c>
    </row>
    <row r="179" spans="1:21" s="16" customFormat="1" ht="37.5" hidden="1" customHeight="1" outlineLevel="2" x14ac:dyDescent="0.25">
      <c r="A179" s="67"/>
      <c r="B179" s="53" t="s">
        <v>121</v>
      </c>
      <c r="C179" s="20">
        <f t="shared" si="204"/>
        <v>400</v>
      </c>
      <c r="D179" s="20">
        <v>400</v>
      </c>
      <c r="E179" s="20">
        <v>0</v>
      </c>
      <c r="F179" s="20">
        <v>0</v>
      </c>
      <c r="G179" s="20">
        <v>0</v>
      </c>
      <c r="H179" s="20">
        <f t="shared" si="207"/>
        <v>400</v>
      </c>
      <c r="I179" s="20">
        <v>400</v>
      </c>
      <c r="J179" s="20">
        <v>0</v>
      </c>
      <c r="K179" s="20">
        <v>0</v>
      </c>
      <c r="L179" s="20">
        <v>0</v>
      </c>
      <c r="M179" s="20">
        <f t="shared" si="212"/>
        <v>100</v>
      </c>
      <c r="N179" s="20">
        <f t="shared" si="208"/>
        <v>0</v>
      </c>
      <c r="O179" s="20">
        <f t="shared" si="196"/>
        <v>100</v>
      </c>
      <c r="P179" s="20">
        <f t="shared" si="209"/>
        <v>0</v>
      </c>
      <c r="Q179" s="20" t="str">
        <f t="shared" si="197"/>
        <v>-</v>
      </c>
      <c r="R179" s="20">
        <f t="shared" si="210"/>
        <v>0</v>
      </c>
      <c r="S179" s="20" t="str">
        <f t="shared" si="198"/>
        <v>-</v>
      </c>
      <c r="T179" s="20">
        <f t="shared" si="211"/>
        <v>0</v>
      </c>
      <c r="U179" s="45"/>
    </row>
    <row r="180" spans="1:21" s="16" customFormat="1" ht="40.5" hidden="1" customHeight="1" outlineLevel="2" x14ac:dyDescent="0.25">
      <c r="A180" s="67"/>
      <c r="B180" s="53" t="s">
        <v>122</v>
      </c>
      <c r="C180" s="20">
        <f t="shared" si="204"/>
        <v>3800</v>
      </c>
      <c r="D180" s="20">
        <v>3800</v>
      </c>
      <c r="E180" s="20">
        <v>0</v>
      </c>
      <c r="F180" s="20">
        <v>0</v>
      </c>
      <c r="G180" s="20">
        <v>0</v>
      </c>
      <c r="H180" s="20">
        <f t="shared" si="207"/>
        <v>3800</v>
      </c>
      <c r="I180" s="20">
        <v>3800</v>
      </c>
      <c r="J180" s="20">
        <v>0</v>
      </c>
      <c r="K180" s="20">
        <v>0</v>
      </c>
      <c r="L180" s="20">
        <v>0</v>
      </c>
      <c r="M180" s="20">
        <f t="shared" si="212"/>
        <v>100</v>
      </c>
      <c r="N180" s="20">
        <f t="shared" si="208"/>
        <v>0</v>
      </c>
      <c r="O180" s="20">
        <f t="shared" si="196"/>
        <v>100</v>
      </c>
      <c r="P180" s="20">
        <f t="shared" si="209"/>
        <v>0</v>
      </c>
      <c r="Q180" s="20" t="str">
        <f t="shared" si="197"/>
        <v>-</v>
      </c>
      <c r="R180" s="20">
        <f t="shared" si="210"/>
        <v>0</v>
      </c>
      <c r="S180" s="20" t="str">
        <f t="shared" si="198"/>
        <v>-</v>
      </c>
      <c r="T180" s="20">
        <f t="shared" si="211"/>
        <v>0</v>
      </c>
      <c r="U180" s="45" t="s">
        <v>956</v>
      </c>
    </row>
    <row r="181" spans="1:21" s="16" customFormat="1" ht="52.5" hidden="1" customHeight="1" outlineLevel="2" x14ac:dyDescent="0.25">
      <c r="A181" s="69"/>
      <c r="B181" s="53" t="s">
        <v>123</v>
      </c>
      <c r="C181" s="20">
        <f t="shared" si="204"/>
        <v>557</v>
      </c>
      <c r="D181" s="20">
        <v>557</v>
      </c>
      <c r="E181" s="20">
        <v>0</v>
      </c>
      <c r="F181" s="20">
        <v>0</v>
      </c>
      <c r="G181" s="20">
        <v>0</v>
      </c>
      <c r="H181" s="20">
        <f t="shared" si="207"/>
        <v>557</v>
      </c>
      <c r="I181" s="20">
        <v>557</v>
      </c>
      <c r="J181" s="20">
        <v>0</v>
      </c>
      <c r="K181" s="20">
        <v>0</v>
      </c>
      <c r="L181" s="20">
        <v>0</v>
      </c>
      <c r="M181" s="20">
        <f t="shared" si="212"/>
        <v>100</v>
      </c>
      <c r="N181" s="20">
        <f t="shared" si="208"/>
        <v>0</v>
      </c>
      <c r="O181" s="20">
        <f t="shared" si="196"/>
        <v>100</v>
      </c>
      <c r="P181" s="20">
        <f t="shared" si="209"/>
        <v>0</v>
      </c>
      <c r="Q181" s="20" t="str">
        <f t="shared" si="197"/>
        <v>-</v>
      </c>
      <c r="R181" s="20">
        <f t="shared" si="210"/>
        <v>0</v>
      </c>
      <c r="S181" s="20" t="str">
        <f t="shared" si="198"/>
        <v>-</v>
      </c>
      <c r="T181" s="20">
        <f t="shared" si="211"/>
        <v>0</v>
      </c>
      <c r="U181" s="45"/>
    </row>
    <row r="182" spans="1:21" s="16" customFormat="1" ht="51" hidden="1" customHeight="1" outlineLevel="1" x14ac:dyDescent="0.25">
      <c r="A182" s="63"/>
      <c r="B182" s="49" t="s">
        <v>194</v>
      </c>
      <c r="C182" s="20">
        <f t="shared" si="204"/>
        <v>17</v>
      </c>
      <c r="D182" s="20">
        <v>17</v>
      </c>
      <c r="E182" s="20">
        <v>0</v>
      </c>
      <c r="F182" s="20">
        <v>0</v>
      </c>
      <c r="G182" s="20">
        <v>0</v>
      </c>
      <c r="H182" s="20">
        <f t="shared" si="207"/>
        <v>17</v>
      </c>
      <c r="I182" s="20">
        <v>17</v>
      </c>
      <c r="J182" s="20">
        <v>0</v>
      </c>
      <c r="K182" s="20">
        <v>0</v>
      </c>
      <c r="L182" s="20">
        <v>0</v>
      </c>
      <c r="M182" s="20">
        <f t="shared" si="212"/>
        <v>100</v>
      </c>
      <c r="N182" s="20">
        <f t="shared" si="208"/>
        <v>0</v>
      </c>
      <c r="O182" s="20">
        <f t="shared" si="196"/>
        <v>100</v>
      </c>
      <c r="P182" s="20">
        <f t="shared" si="209"/>
        <v>0</v>
      </c>
      <c r="Q182" s="20" t="str">
        <f t="shared" si="197"/>
        <v>-</v>
      </c>
      <c r="R182" s="20">
        <f t="shared" si="210"/>
        <v>0</v>
      </c>
      <c r="S182" s="20" t="str">
        <f t="shared" si="198"/>
        <v>-</v>
      </c>
      <c r="T182" s="20">
        <f t="shared" si="211"/>
        <v>0</v>
      </c>
      <c r="U182" s="45" t="s">
        <v>890</v>
      </c>
    </row>
    <row r="183" spans="1:21" s="300" customFormat="1" ht="59.25" customHeight="1" x14ac:dyDescent="0.25">
      <c r="A183" s="296">
        <v>9</v>
      </c>
      <c r="B183" s="297" t="s">
        <v>124</v>
      </c>
      <c r="C183" s="298">
        <f>SUM(D183:F183)</f>
        <v>115489.79999999999</v>
      </c>
      <c r="D183" s="298">
        <v>94463.2</v>
      </c>
      <c r="E183" s="298">
        <v>21026.6</v>
      </c>
      <c r="F183" s="298">
        <v>0</v>
      </c>
      <c r="G183" s="298">
        <v>0</v>
      </c>
      <c r="H183" s="298">
        <f>SUM(I183:K183)</f>
        <v>114404.5</v>
      </c>
      <c r="I183" s="298">
        <v>93377.9</v>
      </c>
      <c r="J183" s="298">
        <v>21026.6</v>
      </c>
      <c r="K183" s="298">
        <v>0</v>
      </c>
      <c r="L183" s="301">
        <v>0</v>
      </c>
      <c r="M183" s="298">
        <f t="shared" si="212"/>
        <v>99.06026333061449</v>
      </c>
      <c r="N183" s="298">
        <f t="shared" si="208"/>
        <v>1085.2999999999884</v>
      </c>
      <c r="O183" s="298">
        <f t="shared" si="196"/>
        <v>98.851086984137737</v>
      </c>
      <c r="P183" s="298">
        <f t="shared" si="209"/>
        <v>1085.3000000000029</v>
      </c>
      <c r="Q183" s="298">
        <f t="shared" si="197"/>
        <v>100</v>
      </c>
      <c r="R183" s="298">
        <f t="shared" si="210"/>
        <v>0</v>
      </c>
      <c r="S183" s="298" t="str">
        <f t="shared" si="198"/>
        <v>-</v>
      </c>
      <c r="T183" s="298">
        <f t="shared" si="211"/>
        <v>0</v>
      </c>
      <c r="U183" s="302"/>
    </row>
    <row r="184" spans="1:21" s="9" customFormat="1" ht="62.25" customHeight="1" collapsed="1" x14ac:dyDescent="0.25">
      <c r="A184" s="21">
        <v>10</v>
      </c>
      <c r="B184" s="6" t="s">
        <v>315</v>
      </c>
      <c r="C184" s="7">
        <f>SUM(D184:F184)</f>
        <v>6071.9000000000005</v>
      </c>
      <c r="D184" s="7">
        <f t="shared" ref="D184:K184" si="216">SUM(D185:D189)</f>
        <v>100</v>
      </c>
      <c r="E184" s="7">
        <f t="shared" si="216"/>
        <v>4123.1000000000004</v>
      </c>
      <c r="F184" s="7">
        <f t="shared" si="216"/>
        <v>1848.8</v>
      </c>
      <c r="G184" s="7">
        <f t="shared" si="216"/>
        <v>0</v>
      </c>
      <c r="H184" s="7">
        <f t="shared" si="216"/>
        <v>6071.9000000000005</v>
      </c>
      <c r="I184" s="7">
        <f t="shared" si="216"/>
        <v>100</v>
      </c>
      <c r="J184" s="7">
        <f t="shared" si="216"/>
        <v>4123.1000000000004</v>
      </c>
      <c r="K184" s="7">
        <f t="shared" si="216"/>
        <v>1848.8</v>
      </c>
      <c r="L184" s="7">
        <f>SUM(L185:L188)</f>
        <v>0</v>
      </c>
      <c r="M184" s="7">
        <f t="shared" si="212"/>
        <v>100</v>
      </c>
      <c r="N184" s="7">
        <f t="shared" si="208"/>
        <v>0</v>
      </c>
      <c r="O184" s="7">
        <f t="shared" si="196"/>
        <v>100</v>
      </c>
      <c r="P184" s="7">
        <f t="shared" si="209"/>
        <v>0</v>
      </c>
      <c r="Q184" s="7">
        <f t="shared" si="197"/>
        <v>100</v>
      </c>
      <c r="R184" s="7">
        <f t="shared" si="210"/>
        <v>0</v>
      </c>
      <c r="S184" s="7">
        <f t="shared" si="198"/>
        <v>100</v>
      </c>
      <c r="T184" s="7">
        <f t="shared" si="211"/>
        <v>0</v>
      </c>
      <c r="U184" s="358"/>
    </row>
    <row r="185" spans="1:21" s="16" customFormat="1" ht="182.25" hidden="1" customHeight="1" outlineLevel="1" x14ac:dyDescent="0.25">
      <c r="A185" s="63"/>
      <c r="B185" s="42" t="s">
        <v>125</v>
      </c>
      <c r="C185" s="64">
        <f t="shared" si="204"/>
        <v>3023.1</v>
      </c>
      <c r="D185" s="64">
        <v>0</v>
      </c>
      <c r="E185" s="64">
        <v>3023.1</v>
      </c>
      <c r="F185" s="64">
        <v>0</v>
      </c>
      <c r="G185" s="64">
        <v>0</v>
      </c>
      <c r="H185" s="64">
        <f t="shared" si="207"/>
        <v>3023.1</v>
      </c>
      <c r="I185" s="64">
        <v>0</v>
      </c>
      <c r="J185" s="64">
        <v>3023.1</v>
      </c>
      <c r="K185" s="64">
        <v>0</v>
      </c>
      <c r="L185" s="64">
        <v>0</v>
      </c>
      <c r="M185" s="20">
        <f t="shared" si="212"/>
        <v>100</v>
      </c>
      <c r="N185" s="20">
        <f t="shared" si="208"/>
        <v>0</v>
      </c>
      <c r="O185" s="20" t="str">
        <f t="shared" si="196"/>
        <v>-</v>
      </c>
      <c r="P185" s="20">
        <f t="shared" si="209"/>
        <v>0</v>
      </c>
      <c r="Q185" s="20">
        <f t="shared" si="197"/>
        <v>100</v>
      </c>
      <c r="R185" s="20">
        <f t="shared" si="210"/>
        <v>0</v>
      </c>
      <c r="S185" s="20" t="str">
        <f t="shared" si="198"/>
        <v>-</v>
      </c>
      <c r="T185" s="20">
        <f t="shared" si="211"/>
        <v>0</v>
      </c>
      <c r="U185" s="150"/>
    </row>
    <row r="186" spans="1:21" s="16" customFormat="1" ht="87.75" hidden="1" customHeight="1" outlineLevel="1" x14ac:dyDescent="0.25">
      <c r="A186" s="65"/>
      <c r="B186" s="42" t="s">
        <v>909</v>
      </c>
      <c r="C186" s="64">
        <f t="shared" si="204"/>
        <v>1100</v>
      </c>
      <c r="D186" s="64">
        <v>0</v>
      </c>
      <c r="E186" s="64">
        <v>1100</v>
      </c>
      <c r="F186" s="64">
        <v>0</v>
      </c>
      <c r="G186" s="64">
        <v>0</v>
      </c>
      <c r="H186" s="64">
        <f t="shared" si="207"/>
        <v>1100</v>
      </c>
      <c r="I186" s="64">
        <v>0</v>
      </c>
      <c r="J186" s="64">
        <v>1100</v>
      </c>
      <c r="K186" s="64">
        <v>0</v>
      </c>
      <c r="L186" s="64">
        <v>0</v>
      </c>
      <c r="M186" s="20">
        <f t="shared" si="212"/>
        <v>100</v>
      </c>
      <c r="N186" s="20">
        <f t="shared" si="208"/>
        <v>0</v>
      </c>
      <c r="O186" s="20" t="str">
        <f t="shared" si="196"/>
        <v>-</v>
      </c>
      <c r="P186" s="20">
        <f t="shared" si="209"/>
        <v>0</v>
      </c>
      <c r="Q186" s="20">
        <f t="shared" si="197"/>
        <v>100</v>
      </c>
      <c r="R186" s="20">
        <f t="shared" si="210"/>
        <v>0</v>
      </c>
      <c r="S186" s="20" t="str">
        <f t="shared" si="198"/>
        <v>-</v>
      </c>
      <c r="T186" s="20">
        <f t="shared" si="211"/>
        <v>0</v>
      </c>
      <c r="U186" s="150"/>
    </row>
    <row r="187" spans="1:21" s="16" customFormat="1" ht="40.5" hidden="1" outlineLevel="1" x14ac:dyDescent="0.25">
      <c r="A187" s="63"/>
      <c r="B187" s="42" t="s">
        <v>126</v>
      </c>
      <c r="C187" s="64">
        <f t="shared" si="204"/>
        <v>50</v>
      </c>
      <c r="D187" s="64">
        <v>50</v>
      </c>
      <c r="E187" s="64">
        <v>0</v>
      </c>
      <c r="F187" s="64">
        <v>0</v>
      </c>
      <c r="G187" s="64">
        <v>0</v>
      </c>
      <c r="H187" s="64">
        <f t="shared" si="207"/>
        <v>50</v>
      </c>
      <c r="I187" s="64">
        <v>50</v>
      </c>
      <c r="J187" s="64">
        <v>0</v>
      </c>
      <c r="K187" s="64">
        <v>0</v>
      </c>
      <c r="L187" s="64">
        <v>0</v>
      </c>
      <c r="M187" s="20">
        <f t="shared" si="212"/>
        <v>100</v>
      </c>
      <c r="N187" s="20">
        <f t="shared" si="208"/>
        <v>0</v>
      </c>
      <c r="O187" s="20">
        <f t="shared" si="196"/>
        <v>100</v>
      </c>
      <c r="P187" s="20">
        <f t="shared" si="209"/>
        <v>0</v>
      </c>
      <c r="Q187" s="20" t="str">
        <f t="shared" si="197"/>
        <v>-</v>
      </c>
      <c r="R187" s="20">
        <f t="shared" si="210"/>
        <v>0</v>
      </c>
      <c r="S187" s="20" t="str">
        <f t="shared" si="198"/>
        <v>-</v>
      </c>
      <c r="T187" s="20">
        <f t="shared" si="211"/>
        <v>0</v>
      </c>
      <c r="U187" s="150"/>
    </row>
    <row r="188" spans="1:21" s="16" customFormat="1" ht="40.5" hidden="1" outlineLevel="1" x14ac:dyDescent="0.25">
      <c r="A188" s="65"/>
      <c r="B188" s="42" t="s">
        <v>127</v>
      </c>
      <c r="C188" s="64">
        <f>SUM(D188:F188)</f>
        <v>50</v>
      </c>
      <c r="D188" s="64">
        <v>50</v>
      </c>
      <c r="E188" s="64">
        <v>0</v>
      </c>
      <c r="F188" s="64">
        <v>0</v>
      </c>
      <c r="G188" s="64">
        <v>0</v>
      </c>
      <c r="H188" s="64">
        <f t="shared" si="207"/>
        <v>50</v>
      </c>
      <c r="I188" s="64">
        <v>50</v>
      </c>
      <c r="J188" s="64">
        <v>0</v>
      </c>
      <c r="K188" s="64">
        <v>0</v>
      </c>
      <c r="L188" s="64">
        <v>0</v>
      </c>
      <c r="M188" s="20">
        <f>IFERROR(H188/C188*100,"-")</f>
        <v>100</v>
      </c>
      <c r="N188" s="20">
        <f>C188-H188</f>
        <v>0</v>
      </c>
      <c r="O188" s="20">
        <f>IFERROR(I188/D188*100,"-")</f>
        <v>100</v>
      </c>
      <c r="P188" s="20">
        <f>D188-I188</f>
        <v>0</v>
      </c>
      <c r="Q188" s="20" t="str">
        <f t="shared" si="197"/>
        <v>-</v>
      </c>
      <c r="R188" s="20">
        <f t="shared" si="210"/>
        <v>0</v>
      </c>
      <c r="S188" s="20" t="str">
        <f t="shared" si="198"/>
        <v>-</v>
      </c>
      <c r="T188" s="20">
        <f t="shared" si="211"/>
        <v>0</v>
      </c>
      <c r="U188" s="150"/>
    </row>
    <row r="189" spans="1:21" s="16" customFormat="1" ht="81" hidden="1" outlineLevel="1" x14ac:dyDescent="0.25">
      <c r="A189" s="65"/>
      <c r="B189" s="42" t="s">
        <v>910</v>
      </c>
      <c r="C189" s="64">
        <f>SUM(D189:F189)</f>
        <v>1848.8</v>
      </c>
      <c r="D189" s="64">
        <v>0</v>
      </c>
      <c r="E189" s="64">
        <v>0</v>
      </c>
      <c r="F189" s="64">
        <v>1848.8</v>
      </c>
      <c r="G189" s="64"/>
      <c r="H189" s="64">
        <f t="shared" si="207"/>
        <v>1848.8</v>
      </c>
      <c r="I189" s="64">
        <v>0</v>
      </c>
      <c r="J189" s="64">
        <v>0</v>
      </c>
      <c r="K189" s="64">
        <v>1848.8</v>
      </c>
      <c r="L189" s="64"/>
      <c r="M189" s="20">
        <f>IFERROR(H189/C189*100,"-")</f>
        <v>100</v>
      </c>
      <c r="N189" s="20">
        <f>C189-H189</f>
        <v>0</v>
      </c>
      <c r="O189" s="20" t="str">
        <f>IFERROR(I189/D189*100,"-")</f>
        <v>-</v>
      </c>
      <c r="P189" s="20">
        <f>D189-I189</f>
        <v>0</v>
      </c>
      <c r="Q189" s="20" t="str">
        <f t="shared" si="197"/>
        <v>-</v>
      </c>
      <c r="R189" s="20">
        <f t="shared" si="210"/>
        <v>0</v>
      </c>
      <c r="S189" s="20">
        <f t="shared" si="198"/>
        <v>100</v>
      </c>
      <c r="T189" s="20">
        <f t="shared" si="211"/>
        <v>0</v>
      </c>
      <c r="U189" s="150"/>
    </row>
    <row r="190" spans="1:21" s="300" customFormat="1" ht="45.75" customHeight="1" collapsed="1" x14ac:dyDescent="0.25">
      <c r="A190" s="296">
        <v>11</v>
      </c>
      <c r="B190" s="297" t="s">
        <v>454</v>
      </c>
      <c r="C190" s="298">
        <f t="shared" si="204"/>
        <v>340409.1</v>
      </c>
      <c r="D190" s="298">
        <f>D191+D200+D202</f>
        <v>66011.000000000015</v>
      </c>
      <c r="E190" s="298">
        <f>E191+E200+E202</f>
        <v>274189.59999999998</v>
      </c>
      <c r="F190" s="298">
        <f>F191+F200+F202</f>
        <v>208.5</v>
      </c>
      <c r="G190" s="298">
        <f>G191+G200+G202</f>
        <v>0</v>
      </c>
      <c r="H190" s="298">
        <f t="shared" si="207"/>
        <v>320351.40000000002</v>
      </c>
      <c r="I190" s="298">
        <f>I191+I200+I202</f>
        <v>46570.900000000016</v>
      </c>
      <c r="J190" s="298">
        <f>J191+J200+J202</f>
        <v>273630.40000000002</v>
      </c>
      <c r="K190" s="298">
        <f>K191+K200+K202</f>
        <v>150.1</v>
      </c>
      <c r="L190" s="298">
        <f>L191+L200+L202</f>
        <v>0</v>
      </c>
      <c r="M190" s="298">
        <f t="shared" si="212"/>
        <v>94.107766214240456</v>
      </c>
      <c r="N190" s="298">
        <f t="shared" si="208"/>
        <v>20057.699999999953</v>
      </c>
      <c r="O190" s="298">
        <f t="shared" si="196"/>
        <v>70.550211328414974</v>
      </c>
      <c r="P190" s="298">
        <f t="shared" si="209"/>
        <v>19440.099999999999</v>
      </c>
      <c r="Q190" s="298">
        <f t="shared" si="197"/>
        <v>99.796053533759149</v>
      </c>
      <c r="R190" s="298">
        <f t="shared" si="210"/>
        <v>559.19999999995343</v>
      </c>
      <c r="S190" s="298">
        <f t="shared" si="198"/>
        <v>71.990407673860915</v>
      </c>
      <c r="T190" s="298">
        <f t="shared" si="211"/>
        <v>58.400000000000006</v>
      </c>
      <c r="U190" s="299"/>
    </row>
    <row r="191" spans="1:21" s="293" customFormat="1" ht="38.25" hidden="1" outlineLevel="1" x14ac:dyDescent="0.25">
      <c r="A191" s="284"/>
      <c r="B191" s="290" t="s">
        <v>134</v>
      </c>
      <c r="C191" s="291">
        <f t="shared" si="204"/>
        <v>331374.2</v>
      </c>
      <c r="D191" s="291">
        <f>SUM(D192:D199)</f>
        <v>61976.700000000012</v>
      </c>
      <c r="E191" s="291">
        <f>SUM(E192:E199)</f>
        <v>269397.5</v>
      </c>
      <c r="F191" s="291">
        <f>SUM(F192:F199)</f>
        <v>0</v>
      </c>
      <c r="G191" s="291">
        <f>SUM(G192:G199)</f>
        <v>0</v>
      </c>
      <c r="H191" s="292">
        <f t="shared" si="207"/>
        <v>312735.60000000003</v>
      </c>
      <c r="I191" s="291">
        <f>SUM(I192:I199)</f>
        <v>43395.600000000013</v>
      </c>
      <c r="J191" s="291">
        <f>SUM(J192:J194)</f>
        <v>269340</v>
      </c>
      <c r="K191" s="292">
        <f>SUM(K192:K199)</f>
        <v>0</v>
      </c>
      <c r="L191" s="292">
        <f>SUM(L192:L199)</f>
        <v>0</v>
      </c>
      <c r="M191" s="292">
        <f t="shared" si="212"/>
        <v>94.375361751156248</v>
      </c>
      <c r="N191" s="292">
        <f t="shared" si="208"/>
        <v>18638.599999999977</v>
      </c>
      <c r="O191" s="292">
        <f t="shared" si="196"/>
        <v>70.019216899254076</v>
      </c>
      <c r="P191" s="292">
        <f t="shared" si="209"/>
        <v>18581.099999999999</v>
      </c>
      <c r="Q191" s="292">
        <f t="shared" si="197"/>
        <v>99.978656075130615</v>
      </c>
      <c r="R191" s="292">
        <f t="shared" si="210"/>
        <v>57.5</v>
      </c>
      <c r="S191" s="292" t="str">
        <f t="shared" si="198"/>
        <v>-</v>
      </c>
      <c r="T191" s="292">
        <f t="shared" si="211"/>
        <v>0</v>
      </c>
      <c r="U191" s="287"/>
    </row>
    <row r="192" spans="1:21" s="288" customFormat="1" ht="120" hidden="1" outlineLevel="2" x14ac:dyDescent="0.25">
      <c r="A192" s="284"/>
      <c r="B192" s="285" t="s">
        <v>128</v>
      </c>
      <c r="C192" s="286">
        <f t="shared" si="204"/>
        <v>294139.2</v>
      </c>
      <c r="D192" s="286">
        <f>45255.9+7920</f>
        <v>53175.9</v>
      </c>
      <c r="E192" s="286">
        <v>240963.3</v>
      </c>
      <c r="F192" s="286">
        <v>0</v>
      </c>
      <c r="G192" s="286">
        <v>0</v>
      </c>
      <c r="H192" s="286">
        <f t="shared" si="207"/>
        <v>275593.09999999998</v>
      </c>
      <c r="I192" s="286">
        <f>26767.3+7920</f>
        <v>34687.300000000003</v>
      </c>
      <c r="J192" s="286">
        <v>240905.8</v>
      </c>
      <c r="K192" s="286">
        <v>0</v>
      </c>
      <c r="L192" s="286">
        <v>0</v>
      </c>
      <c r="M192" s="286">
        <f t="shared" ref="M192" si="217">IFERROR(H192/C192*100,"-")</f>
        <v>93.694788045931986</v>
      </c>
      <c r="N192" s="286">
        <f t="shared" si="208"/>
        <v>18546.100000000035</v>
      </c>
      <c r="O192" s="286">
        <f t="shared" ref="O192" si="218">IFERROR(I192/D192*100,"-")</f>
        <v>65.231241972397271</v>
      </c>
      <c r="P192" s="286">
        <f t="shared" si="209"/>
        <v>18488.599999999999</v>
      </c>
      <c r="Q192" s="286">
        <f t="shared" ref="Q192" si="219">IFERROR(J192/E192*100,"-")</f>
        <v>99.976137444996809</v>
      </c>
      <c r="R192" s="286">
        <f t="shared" si="210"/>
        <v>57.5</v>
      </c>
      <c r="S192" s="286"/>
      <c r="T192" s="286">
        <f t="shared" si="211"/>
        <v>0</v>
      </c>
      <c r="U192" s="287" t="s">
        <v>1016</v>
      </c>
    </row>
    <row r="193" spans="1:21" s="288" customFormat="1" ht="32.25" hidden="1" customHeight="1" outlineLevel="2" x14ac:dyDescent="0.25">
      <c r="A193" s="289"/>
      <c r="B193" s="285" t="s">
        <v>286</v>
      </c>
      <c r="C193" s="286">
        <f t="shared" si="204"/>
        <v>18087.7</v>
      </c>
      <c r="D193" s="286">
        <v>1808.8</v>
      </c>
      <c r="E193" s="286">
        <v>16278.9</v>
      </c>
      <c r="F193" s="286">
        <v>0</v>
      </c>
      <c r="G193" s="286">
        <v>0</v>
      </c>
      <c r="H193" s="286">
        <f t="shared" si="207"/>
        <v>18087.7</v>
      </c>
      <c r="I193" s="286">
        <v>1808.8</v>
      </c>
      <c r="J193" s="286">
        <v>16278.9</v>
      </c>
      <c r="K193" s="286">
        <v>0</v>
      </c>
      <c r="L193" s="286">
        <v>0</v>
      </c>
      <c r="M193" s="286">
        <f t="shared" ref="M193:M248" si="220">IFERROR(H193/C193*100,"-")</f>
        <v>100</v>
      </c>
      <c r="N193" s="286">
        <f t="shared" si="208"/>
        <v>0</v>
      </c>
      <c r="O193" s="286">
        <f t="shared" ref="O193:O248" si="221">IFERROR(I193/D193*100,"-")</f>
        <v>100</v>
      </c>
      <c r="P193" s="286">
        <f t="shared" si="209"/>
        <v>0</v>
      </c>
      <c r="Q193" s="286">
        <f t="shared" ref="Q193:Q248" si="222">IFERROR(J193/E193*100,"-")</f>
        <v>100</v>
      </c>
      <c r="R193" s="286">
        <f t="shared" si="210"/>
        <v>0</v>
      </c>
      <c r="S193" s="286" t="str">
        <f t="shared" ref="S193:S248" si="223">IFERROR(K193/F193*100,"-")</f>
        <v>-</v>
      </c>
      <c r="T193" s="286">
        <f t="shared" si="211"/>
        <v>0</v>
      </c>
      <c r="U193" s="287" t="s">
        <v>973</v>
      </c>
    </row>
    <row r="194" spans="1:21" s="288" customFormat="1" ht="72" hidden="1" customHeight="1" outlineLevel="2" x14ac:dyDescent="0.25">
      <c r="A194" s="289"/>
      <c r="B194" s="285" t="s">
        <v>840</v>
      </c>
      <c r="C194" s="286">
        <f t="shared" si="204"/>
        <v>13764.099999999999</v>
      </c>
      <c r="D194" s="286">
        <v>1608.8</v>
      </c>
      <c r="E194" s="286">
        <f>2727+201.3+9227</f>
        <v>12155.3</v>
      </c>
      <c r="F194" s="286">
        <v>0</v>
      </c>
      <c r="G194" s="286">
        <v>0</v>
      </c>
      <c r="H194" s="286">
        <f t="shared" si="207"/>
        <v>13764.099999999999</v>
      </c>
      <c r="I194" s="286">
        <v>1608.8</v>
      </c>
      <c r="J194" s="286">
        <f>2727+201.3+9227</f>
        <v>12155.3</v>
      </c>
      <c r="K194" s="286">
        <v>0</v>
      </c>
      <c r="L194" s="286">
        <v>0</v>
      </c>
      <c r="M194" s="286">
        <f t="shared" si="220"/>
        <v>100</v>
      </c>
      <c r="N194" s="286">
        <f t="shared" si="208"/>
        <v>0</v>
      </c>
      <c r="O194" s="286">
        <f t="shared" si="221"/>
        <v>100</v>
      </c>
      <c r="P194" s="286">
        <f t="shared" si="209"/>
        <v>0</v>
      </c>
      <c r="Q194" s="286">
        <f t="shared" si="222"/>
        <v>100</v>
      </c>
      <c r="R194" s="286">
        <f t="shared" si="210"/>
        <v>0</v>
      </c>
      <c r="S194" s="286" t="str">
        <f t="shared" si="223"/>
        <v>-</v>
      </c>
      <c r="T194" s="286">
        <f t="shared" si="211"/>
        <v>0</v>
      </c>
      <c r="U194" s="287" t="s">
        <v>974</v>
      </c>
    </row>
    <row r="195" spans="1:21" s="288" customFormat="1" ht="105" hidden="1" outlineLevel="2" x14ac:dyDescent="0.25">
      <c r="A195" s="289"/>
      <c r="B195" s="285" t="s">
        <v>841</v>
      </c>
      <c r="C195" s="286">
        <f t="shared" si="204"/>
        <v>1381.8</v>
      </c>
      <c r="D195" s="286">
        <v>1381.8</v>
      </c>
      <c r="E195" s="286">
        <v>0</v>
      </c>
      <c r="F195" s="286">
        <v>0</v>
      </c>
      <c r="G195" s="286">
        <v>0</v>
      </c>
      <c r="H195" s="286">
        <f t="shared" si="207"/>
        <v>1381.8</v>
      </c>
      <c r="I195" s="286">
        <v>1381.8</v>
      </c>
      <c r="J195" s="286">
        <v>0</v>
      </c>
      <c r="K195" s="286">
        <v>0</v>
      </c>
      <c r="L195" s="286">
        <v>0</v>
      </c>
      <c r="M195" s="286">
        <f t="shared" si="220"/>
        <v>100</v>
      </c>
      <c r="N195" s="286">
        <f t="shared" si="208"/>
        <v>0</v>
      </c>
      <c r="O195" s="286">
        <f t="shared" si="221"/>
        <v>100</v>
      </c>
      <c r="P195" s="286">
        <f t="shared" si="209"/>
        <v>0</v>
      </c>
      <c r="Q195" s="286" t="str">
        <f t="shared" si="222"/>
        <v>-</v>
      </c>
      <c r="R195" s="286">
        <f t="shared" si="210"/>
        <v>0</v>
      </c>
      <c r="S195" s="286" t="str">
        <f t="shared" si="223"/>
        <v>-</v>
      </c>
      <c r="T195" s="286">
        <f t="shared" si="211"/>
        <v>0</v>
      </c>
      <c r="U195" s="287" t="s">
        <v>975</v>
      </c>
    </row>
    <row r="196" spans="1:21" s="288" customFormat="1" ht="30" hidden="1" outlineLevel="2" x14ac:dyDescent="0.25">
      <c r="A196" s="289"/>
      <c r="B196" s="285" t="s">
        <v>287</v>
      </c>
      <c r="C196" s="286">
        <f t="shared" si="204"/>
        <v>280</v>
      </c>
      <c r="D196" s="286">
        <v>280</v>
      </c>
      <c r="E196" s="286">
        <v>0</v>
      </c>
      <c r="F196" s="286">
        <v>0</v>
      </c>
      <c r="G196" s="286">
        <v>0</v>
      </c>
      <c r="H196" s="286">
        <f t="shared" si="207"/>
        <v>280</v>
      </c>
      <c r="I196" s="286">
        <v>280</v>
      </c>
      <c r="J196" s="286">
        <v>0</v>
      </c>
      <c r="K196" s="286">
        <v>0</v>
      </c>
      <c r="L196" s="286">
        <v>0</v>
      </c>
      <c r="M196" s="286">
        <f t="shared" ref="M196:M198" si="224">IFERROR(H196/C196*100,"-")</f>
        <v>100</v>
      </c>
      <c r="N196" s="286">
        <f t="shared" ref="N196:N198" si="225">C196-H196</f>
        <v>0</v>
      </c>
      <c r="O196" s="286">
        <f t="shared" ref="O196:O198" si="226">IFERROR(I196/D196*100,"-")</f>
        <v>100</v>
      </c>
      <c r="P196" s="286">
        <f t="shared" ref="P196:P198" si="227">D196-I196</f>
        <v>0</v>
      </c>
      <c r="Q196" s="286" t="str">
        <f t="shared" ref="Q196:Q198" si="228">IFERROR(J196/E196*100,"-")</f>
        <v>-</v>
      </c>
      <c r="R196" s="286">
        <f t="shared" ref="R196:R198" si="229">E196-J196</f>
        <v>0</v>
      </c>
      <c r="S196" s="286" t="str">
        <f t="shared" ref="S196:S198" si="230">IFERROR(K196/F196*100,"-")</f>
        <v>-</v>
      </c>
      <c r="T196" s="286">
        <f t="shared" ref="T196:T198" si="231">F196-K196</f>
        <v>0</v>
      </c>
      <c r="U196" s="287" t="s">
        <v>976</v>
      </c>
    </row>
    <row r="197" spans="1:21" s="288" customFormat="1" ht="30" hidden="1" outlineLevel="2" x14ac:dyDescent="0.25">
      <c r="A197" s="289"/>
      <c r="B197" s="285" t="s">
        <v>288</v>
      </c>
      <c r="C197" s="286">
        <f t="shared" si="204"/>
        <v>120</v>
      </c>
      <c r="D197" s="286">
        <v>120</v>
      </c>
      <c r="E197" s="286">
        <v>0</v>
      </c>
      <c r="F197" s="286">
        <v>0</v>
      </c>
      <c r="G197" s="286">
        <v>0</v>
      </c>
      <c r="H197" s="286">
        <f t="shared" si="207"/>
        <v>120</v>
      </c>
      <c r="I197" s="286">
        <v>120</v>
      </c>
      <c r="J197" s="286">
        <v>0</v>
      </c>
      <c r="K197" s="286">
        <v>0</v>
      </c>
      <c r="L197" s="286">
        <v>0</v>
      </c>
      <c r="M197" s="286">
        <f t="shared" si="224"/>
        <v>100</v>
      </c>
      <c r="N197" s="286">
        <f t="shared" si="225"/>
        <v>0</v>
      </c>
      <c r="O197" s="286">
        <f t="shared" si="226"/>
        <v>100</v>
      </c>
      <c r="P197" s="286">
        <f t="shared" si="227"/>
        <v>0</v>
      </c>
      <c r="Q197" s="286" t="str">
        <f t="shared" si="228"/>
        <v>-</v>
      </c>
      <c r="R197" s="286">
        <f t="shared" si="229"/>
        <v>0</v>
      </c>
      <c r="S197" s="286" t="str">
        <f t="shared" si="230"/>
        <v>-</v>
      </c>
      <c r="T197" s="286">
        <f t="shared" si="231"/>
        <v>0</v>
      </c>
      <c r="U197" s="287" t="s">
        <v>976</v>
      </c>
    </row>
    <row r="198" spans="1:21" s="288" customFormat="1" ht="30" hidden="1" outlineLevel="2" x14ac:dyDescent="0.25">
      <c r="A198" s="289"/>
      <c r="B198" s="285" t="s">
        <v>323</v>
      </c>
      <c r="C198" s="286">
        <f t="shared" si="204"/>
        <v>795</v>
      </c>
      <c r="D198" s="286">
        <v>795</v>
      </c>
      <c r="E198" s="286">
        <v>0</v>
      </c>
      <c r="F198" s="286">
        <v>0</v>
      </c>
      <c r="G198" s="286">
        <v>0</v>
      </c>
      <c r="H198" s="286">
        <f t="shared" si="207"/>
        <v>795</v>
      </c>
      <c r="I198" s="286">
        <v>795</v>
      </c>
      <c r="J198" s="286">
        <v>0</v>
      </c>
      <c r="K198" s="286">
        <v>0</v>
      </c>
      <c r="L198" s="286">
        <v>0</v>
      </c>
      <c r="M198" s="286">
        <f t="shared" si="224"/>
        <v>100</v>
      </c>
      <c r="N198" s="286">
        <f t="shared" si="225"/>
        <v>0</v>
      </c>
      <c r="O198" s="286">
        <f t="shared" si="226"/>
        <v>100</v>
      </c>
      <c r="P198" s="286">
        <f t="shared" si="227"/>
        <v>0</v>
      </c>
      <c r="Q198" s="286" t="str">
        <f t="shared" si="228"/>
        <v>-</v>
      </c>
      <c r="R198" s="286">
        <f t="shared" si="229"/>
        <v>0</v>
      </c>
      <c r="S198" s="286" t="str">
        <f t="shared" si="230"/>
        <v>-</v>
      </c>
      <c r="T198" s="286">
        <f t="shared" si="231"/>
        <v>0</v>
      </c>
      <c r="U198" s="287" t="s">
        <v>977</v>
      </c>
    </row>
    <row r="199" spans="1:21" s="288" customFormat="1" ht="51" hidden="1" customHeight="1" outlineLevel="2" x14ac:dyDescent="0.25">
      <c r="A199" s="289"/>
      <c r="B199" s="285" t="s">
        <v>129</v>
      </c>
      <c r="C199" s="286">
        <f t="shared" si="204"/>
        <v>2806.4</v>
      </c>
      <c r="D199" s="286">
        <v>2806.4</v>
      </c>
      <c r="E199" s="286">
        <v>0</v>
      </c>
      <c r="F199" s="286">
        <v>0</v>
      </c>
      <c r="G199" s="286">
        <v>0</v>
      </c>
      <c r="H199" s="286">
        <f t="shared" si="207"/>
        <v>2713.9</v>
      </c>
      <c r="I199" s="286">
        <v>2713.9</v>
      </c>
      <c r="J199" s="286">
        <v>0</v>
      </c>
      <c r="K199" s="286">
        <v>0</v>
      </c>
      <c r="L199" s="286">
        <v>0</v>
      </c>
      <c r="M199" s="286">
        <f t="shared" si="220"/>
        <v>96.703962371721772</v>
      </c>
      <c r="N199" s="286">
        <f t="shared" si="208"/>
        <v>92.5</v>
      </c>
      <c r="O199" s="286">
        <f t="shared" si="221"/>
        <v>96.703962371721772</v>
      </c>
      <c r="P199" s="286">
        <f t="shared" si="209"/>
        <v>92.5</v>
      </c>
      <c r="Q199" s="286" t="str">
        <f t="shared" si="222"/>
        <v>-</v>
      </c>
      <c r="R199" s="286">
        <f t="shared" si="210"/>
        <v>0</v>
      </c>
      <c r="S199" s="286" t="str">
        <f t="shared" si="223"/>
        <v>-</v>
      </c>
      <c r="T199" s="286">
        <f t="shared" si="211"/>
        <v>0</v>
      </c>
      <c r="U199" s="287" t="s">
        <v>1017</v>
      </c>
    </row>
    <row r="200" spans="1:21" s="288" customFormat="1" ht="38.25" hidden="1" outlineLevel="1" x14ac:dyDescent="0.25">
      <c r="A200" s="295"/>
      <c r="B200" s="290" t="s">
        <v>130</v>
      </c>
      <c r="C200" s="292">
        <f t="shared" si="204"/>
        <v>6417.5</v>
      </c>
      <c r="D200" s="292">
        <f>SUM(D201:D201)</f>
        <v>3417</v>
      </c>
      <c r="E200" s="292">
        <f>SUM(E201:E201)</f>
        <v>3000.5</v>
      </c>
      <c r="F200" s="292">
        <f>SUM(F201:F201)</f>
        <v>0</v>
      </c>
      <c r="G200" s="292">
        <f>SUM(G201:G201)</f>
        <v>0</v>
      </c>
      <c r="H200" s="292">
        <f t="shared" si="207"/>
        <v>6100</v>
      </c>
      <c r="I200" s="292">
        <f>SUM(I201:I201)</f>
        <v>3099.5</v>
      </c>
      <c r="J200" s="292">
        <f>SUM(J201:J201)</f>
        <v>3000.5</v>
      </c>
      <c r="K200" s="292">
        <f>SUM(K201:K201)</f>
        <v>0</v>
      </c>
      <c r="L200" s="292">
        <f>SUM(L201:L201)</f>
        <v>0</v>
      </c>
      <c r="M200" s="292">
        <f t="shared" si="220"/>
        <v>95.052590572652903</v>
      </c>
      <c r="N200" s="292">
        <f t="shared" si="208"/>
        <v>317.5</v>
      </c>
      <c r="O200" s="292">
        <f t="shared" si="221"/>
        <v>90.708223587942641</v>
      </c>
      <c r="P200" s="292">
        <f t="shared" si="209"/>
        <v>317.5</v>
      </c>
      <c r="Q200" s="292">
        <f t="shared" si="222"/>
        <v>100</v>
      </c>
      <c r="R200" s="292">
        <f t="shared" si="210"/>
        <v>0</v>
      </c>
      <c r="S200" s="292" t="str">
        <f t="shared" si="223"/>
        <v>-</v>
      </c>
      <c r="T200" s="292">
        <f t="shared" si="211"/>
        <v>0</v>
      </c>
      <c r="U200" s="287"/>
    </row>
    <row r="201" spans="1:21" s="288" customFormat="1" ht="45.75" hidden="1" customHeight="1" outlineLevel="2" x14ac:dyDescent="0.25">
      <c r="A201" s="289"/>
      <c r="B201" s="285" t="s">
        <v>324</v>
      </c>
      <c r="C201" s="286">
        <f>SUM(D201:F201)</f>
        <v>6417.5</v>
      </c>
      <c r="D201" s="286">
        <v>3417</v>
      </c>
      <c r="E201" s="286">
        <v>3000.5</v>
      </c>
      <c r="F201" s="286">
        <v>0</v>
      </c>
      <c r="G201" s="286">
        <v>0</v>
      </c>
      <c r="H201" s="286">
        <f t="shared" ref="H201" si="232">SUM(I201:K201)</f>
        <v>6100</v>
      </c>
      <c r="I201" s="286">
        <v>3099.5</v>
      </c>
      <c r="J201" s="286">
        <v>3000.5</v>
      </c>
      <c r="K201" s="286">
        <v>0</v>
      </c>
      <c r="L201" s="286">
        <v>0</v>
      </c>
      <c r="M201" s="286">
        <f t="shared" ref="M201" si="233">IFERROR(H201/C201*100,"-")</f>
        <v>95.052590572652903</v>
      </c>
      <c r="N201" s="286">
        <f t="shared" ref="N201" si="234">C201-H201</f>
        <v>317.5</v>
      </c>
      <c r="O201" s="286">
        <f t="shared" ref="O201" si="235">IFERROR(I201/D201*100,"-")</f>
        <v>90.708223587942641</v>
      </c>
      <c r="P201" s="286">
        <f t="shared" ref="P201" si="236">D201-I201</f>
        <v>317.5</v>
      </c>
      <c r="Q201" s="286">
        <f t="shared" ref="Q201" si="237">IFERROR(J201/E201*100,"-")</f>
        <v>100</v>
      </c>
      <c r="R201" s="286">
        <f t="shared" ref="R201" si="238">E201-J201</f>
        <v>0</v>
      </c>
      <c r="S201" s="286" t="str">
        <f t="shared" ref="S201" si="239">IFERROR(K201/F201*100,"-")</f>
        <v>-</v>
      </c>
      <c r="T201" s="286">
        <f t="shared" ref="T201" si="240">F201-K201</f>
        <v>0</v>
      </c>
      <c r="U201" s="294" t="s">
        <v>1018</v>
      </c>
    </row>
    <row r="202" spans="1:21" s="288" customFormat="1" ht="48.75" hidden="1" customHeight="1" outlineLevel="1" x14ac:dyDescent="0.25">
      <c r="A202" s="295"/>
      <c r="B202" s="290" t="s">
        <v>131</v>
      </c>
      <c r="C202" s="292">
        <f>SUM(D202:F202)</f>
        <v>2617.3999999999996</v>
      </c>
      <c r="D202" s="292">
        <f>SUM(D203:D204)</f>
        <v>617.29999999999995</v>
      </c>
      <c r="E202" s="292">
        <f>SUM(E203:E204)</f>
        <v>1791.6</v>
      </c>
      <c r="F202" s="292">
        <f>SUM(F203:F205)</f>
        <v>208.5</v>
      </c>
      <c r="G202" s="292">
        <f>SUM(G204:G204)</f>
        <v>0</v>
      </c>
      <c r="H202" s="292">
        <f t="shared" si="207"/>
        <v>1515.8</v>
      </c>
      <c r="I202" s="292">
        <f>SUM(I203:I204)</f>
        <v>75.8</v>
      </c>
      <c r="J202" s="292">
        <f>SUM(J203:J204)</f>
        <v>1289.9000000000001</v>
      </c>
      <c r="K202" s="292">
        <f>SUM(K203:K205)</f>
        <v>150.1</v>
      </c>
      <c r="L202" s="292">
        <f>SUM(L204:L204)</f>
        <v>0</v>
      </c>
      <c r="M202" s="292">
        <f t="shared" si="220"/>
        <v>57.912432184610687</v>
      </c>
      <c r="N202" s="292">
        <f t="shared" si="208"/>
        <v>1101.5999999999997</v>
      </c>
      <c r="O202" s="292">
        <f>IFERROR(I202/D202*100,"-")</f>
        <v>12.279280738700795</v>
      </c>
      <c r="P202" s="292">
        <f t="shared" si="209"/>
        <v>541.5</v>
      </c>
      <c r="Q202" s="292">
        <f t="shared" si="222"/>
        <v>71.99709756642109</v>
      </c>
      <c r="R202" s="292">
        <f t="shared" si="210"/>
        <v>501.69999999999982</v>
      </c>
      <c r="S202" s="292">
        <f t="shared" si="223"/>
        <v>71.990407673860915</v>
      </c>
      <c r="T202" s="292">
        <f t="shared" si="211"/>
        <v>58.400000000000006</v>
      </c>
      <c r="U202" s="287"/>
    </row>
    <row r="203" spans="1:21" s="16" customFormat="1" ht="48.75" hidden="1" customHeight="1" outlineLevel="2" x14ac:dyDescent="0.25">
      <c r="A203" s="24"/>
      <c r="B203" s="58" t="s">
        <v>842</v>
      </c>
      <c r="C203" s="20">
        <f t="shared" si="204"/>
        <v>512</v>
      </c>
      <c r="D203" s="20">
        <v>512</v>
      </c>
      <c r="E203" s="20"/>
      <c r="F203" s="20"/>
      <c r="G203" s="20"/>
      <c r="H203" s="20">
        <f t="shared" si="207"/>
        <v>0</v>
      </c>
      <c r="I203" s="20"/>
      <c r="J203" s="20"/>
      <c r="K203" s="20"/>
      <c r="L203" s="20"/>
      <c r="M203" s="20">
        <f t="shared" ref="M203" si="241">IFERROR(H203/C203*100,"-")</f>
        <v>0</v>
      </c>
      <c r="N203" s="20">
        <f t="shared" ref="N203" si="242">C203-H203</f>
        <v>512</v>
      </c>
      <c r="O203" s="20">
        <f t="shared" ref="O203" si="243">IFERROR(I203/D203*100,"-")</f>
        <v>0</v>
      </c>
      <c r="P203" s="20">
        <f t="shared" ref="P203" si="244">D203-I203</f>
        <v>512</v>
      </c>
      <c r="Q203" s="20" t="str">
        <f t="shared" ref="Q203" si="245">IFERROR(J203/E203*100,"-")</f>
        <v>-</v>
      </c>
      <c r="R203" s="20">
        <f t="shared" ref="R203" si="246">E203-J203</f>
        <v>0</v>
      </c>
      <c r="S203" s="20" t="str">
        <f t="shared" ref="S203" si="247">IFERROR(K203/F203*100,"-")</f>
        <v>-</v>
      </c>
      <c r="T203" s="20">
        <f t="shared" ref="T203" si="248">F203-K203</f>
        <v>0</v>
      </c>
      <c r="U203" s="45" t="s">
        <v>1020</v>
      </c>
    </row>
    <row r="204" spans="1:21" s="16" customFormat="1" ht="51" hidden="1" outlineLevel="2" x14ac:dyDescent="0.25">
      <c r="A204" s="55"/>
      <c r="B204" s="58" t="s">
        <v>132</v>
      </c>
      <c r="C204" s="20">
        <f t="shared" si="204"/>
        <v>1896.8999999999999</v>
      </c>
      <c r="D204" s="20">
        <v>105.3</v>
      </c>
      <c r="E204" s="20">
        <v>1791.6</v>
      </c>
      <c r="F204" s="20">
        <v>0</v>
      </c>
      <c r="G204" s="20">
        <v>0</v>
      </c>
      <c r="H204" s="20">
        <f t="shared" si="207"/>
        <v>1365.7</v>
      </c>
      <c r="I204" s="20">
        <v>75.8</v>
      </c>
      <c r="J204" s="20">
        <v>1289.9000000000001</v>
      </c>
      <c r="K204" s="20">
        <v>0</v>
      </c>
      <c r="L204" s="20">
        <v>0</v>
      </c>
      <c r="M204" s="20">
        <f t="shared" si="220"/>
        <v>71.9964152037535</v>
      </c>
      <c r="N204" s="20">
        <f t="shared" si="208"/>
        <v>531.19999999999982</v>
      </c>
      <c r="O204" s="20">
        <f t="shared" si="221"/>
        <v>71.984805318138655</v>
      </c>
      <c r="P204" s="20">
        <f t="shared" si="209"/>
        <v>29.5</v>
      </c>
      <c r="Q204" s="20">
        <f t="shared" si="222"/>
        <v>71.99709756642109</v>
      </c>
      <c r="R204" s="20">
        <f t="shared" si="210"/>
        <v>501.69999999999982</v>
      </c>
      <c r="S204" s="20" t="str">
        <f t="shared" si="223"/>
        <v>-</v>
      </c>
      <c r="T204" s="20">
        <f t="shared" si="211"/>
        <v>0</v>
      </c>
      <c r="U204" s="45" t="s">
        <v>1019</v>
      </c>
    </row>
    <row r="205" spans="1:21" s="16" customFormat="1" ht="38.25" hidden="1" outlineLevel="2" x14ac:dyDescent="0.25">
      <c r="A205" s="55"/>
      <c r="B205" s="58" t="s">
        <v>891</v>
      </c>
      <c r="C205" s="20">
        <f t="shared" si="204"/>
        <v>208.5</v>
      </c>
      <c r="D205" s="20">
        <v>0</v>
      </c>
      <c r="E205" s="20">
        <v>0</v>
      </c>
      <c r="F205" s="20">
        <v>208.5</v>
      </c>
      <c r="G205" s="20"/>
      <c r="H205" s="20">
        <f t="shared" si="207"/>
        <v>150.1</v>
      </c>
      <c r="I205" s="20">
        <v>0</v>
      </c>
      <c r="J205" s="20">
        <v>0</v>
      </c>
      <c r="K205" s="20">
        <v>150.1</v>
      </c>
      <c r="L205" s="20"/>
      <c r="M205" s="20">
        <f t="shared" si="220"/>
        <v>71.990407673860915</v>
      </c>
      <c r="N205" s="20">
        <f t="shared" si="208"/>
        <v>58.400000000000006</v>
      </c>
      <c r="O205" s="20" t="str">
        <f t="shared" si="221"/>
        <v>-</v>
      </c>
      <c r="P205" s="20">
        <f t="shared" si="209"/>
        <v>0</v>
      </c>
      <c r="Q205" s="20" t="str">
        <f t="shared" si="222"/>
        <v>-</v>
      </c>
      <c r="R205" s="20">
        <f t="shared" si="210"/>
        <v>0</v>
      </c>
      <c r="S205" s="20">
        <f t="shared" si="223"/>
        <v>71.990407673860915</v>
      </c>
      <c r="T205" s="20">
        <f t="shared" si="211"/>
        <v>58.400000000000006</v>
      </c>
      <c r="U205" s="45" t="s">
        <v>1019</v>
      </c>
    </row>
    <row r="206" spans="1:21" s="9" customFormat="1" ht="60.75" customHeight="1" collapsed="1" x14ac:dyDescent="0.25">
      <c r="A206" s="21">
        <v>12</v>
      </c>
      <c r="B206" s="6" t="s">
        <v>146</v>
      </c>
      <c r="C206" s="7">
        <f t="shared" si="204"/>
        <v>788677.31099999999</v>
      </c>
      <c r="D206" s="7">
        <f>D207+D220+D221+D223+D224+D225</f>
        <v>50126.710999999996</v>
      </c>
      <c r="E206" s="7">
        <f>E207+E220+E221+E223+E224+E225</f>
        <v>630585.69999999995</v>
      </c>
      <c r="F206" s="7">
        <f>F207+F220+F221+F223+F224+F225</f>
        <v>107964.9</v>
      </c>
      <c r="G206" s="7">
        <f>G207+G220+G221+G223+G224+G225</f>
        <v>0</v>
      </c>
      <c r="H206" s="7">
        <f t="shared" si="207"/>
        <v>577770.30000000005</v>
      </c>
      <c r="I206" s="7">
        <f>I207+I220+I221+I223+I224+I225</f>
        <v>46092.4</v>
      </c>
      <c r="J206" s="7">
        <f>J207+J220+J221+J223+J224+J225</f>
        <v>463844.5</v>
      </c>
      <c r="K206" s="7">
        <f>K207+K220+K221+K223+K224+K225</f>
        <v>67833.399999999994</v>
      </c>
      <c r="L206" s="7">
        <f>L207+L220+L221+L223+L224+L225</f>
        <v>0</v>
      </c>
      <c r="M206" s="7">
        <f t="shared" si="220"/>
        <v>73.258136368525513</v>
      </c>
      <c r="N206" s="7">
        <f t="shared" si="208"/>
        <v>210907.01099999994</v>
      </c>
      <c r="O206" s="7">
        <f t="shared" si="221"/>
        <v>91.95177397535619</v>
      </c>
      <c r="P206" s="7">
        <f t="shared" si="209"/>
        <v>4034.3109999999942</v>
      </c>
      <c r="Q206" s="7">
        <f t="shared" si="222"/>
        <v>73.557725777796747</v>
      </c>
      <c r="R206" s="7">
        <f t="shared" si="210"/>
        <v>166741.19999999995</v>
      </c>
      <c r="S206" s="7">
        <f t="shared" si="223"/>
        <v>62.829123168733538</v>
      </c>
      <c r="T206" s="7">
        <f t="shared" si="211"/>
        <v>40131.5</v>
      </c>
      <c r="U206" s="184"/>
    </row>
    <row r="207" spans="1:21" s="16" customFormat="1" ht="60.75" hidden="1" customHeight="1" outlineLevel="1" x14ac:dyDescent="0.25">
      <c r="A207" s="44"/>
      <c r="B207" s="48" t="s">
        <v>135</v>
      </c>
      <c r="C207" s="13">
        <f>SUM(D207:F207)</f>
        <v>145086.5</v>
      </c>
      <c r="D207" s="13">
        <f>SUM(D208:D219)</f>
        <v>13002.2</v>
      </c>
      <c r="E207" s="13">
        <f>SUM(E208:E219)</f>
        <v>132084.29999999999</v>
      </c>
      <c r="F207" s="13">
        <f t="shared" ref="F207:K207" si="249">SUM(F208:F219)</f>
        <v>0</v>
      </c>
      <c r="G207" s="13">
        <f t="shared" si="249"/>
        <v>0</v>
      </c>
      <c r="H207" s="13">
        <f t="shared" si="249"/>
        <v>140800.70000000001</v>
      </c>
      <c r="I207" s="13">
        <f t="shared" si="249"/>
        <v>9884.7000000000007</v>
      </c>
      <c r="J207" s="13">
        <f t="shared" si="249"/>
        <v>130916</v>
      </c>
      <c r="K207" s="13">
        <f t="shared" si="249"/>
        <v>0</v>
      </c>
      <c r="L207" s="13">
        <f>SUM(L208:L216)</f>
        <v>0</v>
      </c>
      <c r="M207" s="20">
        <f>IFERROR(H207/C207*100,"-")</f>
        <v>97.046038053161396</v>
      </c>
      <c r="N207" s="20">
        <f t="shared" si="208"/>
        <v>4285.7999999999884</v>
      </c>
      <c r="O207" s="20">
        <f t="shared" si="221"/>
        <v>76.023288366584126</v>
      </c>
      <c r="P207" s="20">
        <f t="shared" si="209"/>
        <v>3117.5</v>
      </c>
      <c r="Q207" s="20">
        <f t="shared" si="222"/>
        <v>99.115489123234184</v>
      </c>
      <c r="R207" s="20">
        <f t="shared" si="210"/>
        <v>1168.2999999999884</v>
      </c>
      <c r="S207" s="20" t="str">
        <f t="shared" si="223"/>
        <v>-</v>
      </c>
      <c r="T207" s="20">
        <f t="shared" si="211"/>
        <v>0</v>
      </c>
      <c r="U207" s="216"/>
    </row>
    <row r="208" spans="1:21" s="16" customFormat="1" ht="47.25" hidden="1" outlineLevel="2" x14ac:dyDescent="0.25">
      <c r="A208" s="46"/>
      <c r="B208" s="49" t="s">
        <v>136</v>
      </c>
      <c r="C208" s="20">
        <f t="shared" si="204"/>
        <v>39420</v>
      </c>
      <c r="D208" s="20">
        <v>4004</v>
      </c>
      <c r="E208" s="20">
        <v>35416</v>
      </c>
      <c r="F208" s="20">
        <v>0</v>
      </c>
      <c r="G208" s="20">
        <v>0</v>
      </c>
      <c r="H208" s="20">
        <f t="shared" si="207"/>
        <v>38257</v>
      </c>
      <c r="I208" s="20">
        <v>4004</v>
      </c>
      <c r="J208" s="20">
        <v>34253</v>
      </c>
      <c r="K208" s="20">
        <v>0</v>
      </c>
      <c r="L208" s="20">
        <v>0</v>
      </c>
      <c r="M208" s="20">
        <f t="shared" ref="M208" si="250">IFERROR(H208/C208*100,"-")</f>
        <v>97.049720953830544</v>
      </c>
      <c r="N208" s="20">
        <f t="shared" si="208"/>
        <v>1163</v>
      </c>
      <c r="O208" s="20">
        <f t="shared" ref="O208" si="251">IFERROR(I208/D208*100,"-")</f>
        <v>100</v>
      </c>
      <c r="P208" s="20">
        <f t="shared" si="209"/>
        <v>0</v>
      </c>
      <c r="Q208" s="20">
        <f t="shared" ref="Q208" si="252">IFERROR(J208/E208*100,"-")</f>
        <v>96.716173480912587</v>
      </c>
      <c r="R208" s="20">
        <f t="shared" si="210"/>
        <v>1163</v>
      </c>
      <c r="S208" s="20" t="str">
        <f t="shared" ref="S208" si="253">IFERROR(K208/F208*100,"-")</f>
        <v>-</v>
      </c>
      <c r="T208" s="20">
        <f t="shared" si="211"/>
        <v>0</v>
      </c>
      <c r="U208" s="216" t="s">
        <v>1023</v>
      </c>
    </row>
    <row r="209" spans="1:21" s="16" customFormat="1" ht="63.75" hidden="1" outlineLevel="2" x14ac:dyDescent="0.25">
      <c r="A209" s="24"/>
      <c r="B209" s="49" t="s">
        <v>879</v>
      </c>
      <c r="C209" s="20">
        <f>SUM(D209:F209)</f>
        <v>170.5</v>
      </c>
      <c r="D209" s="20">
        <v>0</v>
      </c>
      <c r="E209" s="17">
        <v>170.5</v>
      </c>
      <c r="F209" s="17"/>
      <c r="G209" s="17"/>
      <c r="H209" s="20">
        <f>SUM(I209:K209)</f>
        <v>165.2</v>
      </c>
      <c r="I209" s="17">
        <v>0</v>
      </c>
      <c r="J209" s="17">
        <v>165.2</v>
      </c>
      <c r="K209" s="17"/>
      <c r="L209" s="17"/>
      <c r="M209" s="20"/>
      <c r="N209" s="20"/>
      <c r="O209" s="20" t="str">
        <f>IFERROR(I209/D209*100,"-")</f>
        <v>-</v>
      </c>
      <c r="P209" s="20">
        <f>D209-I209</f>
        <v>0</v>
      </c>
      <c r="Q209" s="20">
        <f>IFERROR(J209/E209*100,"-")</f>
        <v>96.89149560117302</v>
      </c>
      <c r="R209" s="20">
        <f>E209-J209</f>
        <v>5.3000000000000114</v>
      </c>
      <c r="S209" s="20"/>
      <c r="T209" s="20"/>
      <c r="U209" s="216" t="s">
        <v>1022</v>
      </c>
    </row>
    <row r="210" spans="1:21" s="16" customFormat="1" ht="15.75" hidden="1" outlineLevel="2" x14ac:dyDescent="0.25">
      <c r="A210" s="46"/>
      <c r="B210" s="49" t="s">
        <v>826</v>
      </c>
      <c r="C210" s="20">
        <f t="shared" si="204"/>
        <v>85</v>
      </c>
      <c r="D210" s="20">
        <v>85</v>
      </c>
      <c r="E210" s="20"/>
      <c r="F210" s="20"/>
      <c r="G210" s="20"/>
      <c r="H210" s="20">
        <f t="shared" si="207"/>
        <v>85</v>
      </c>
      <c r="I210" s="20">
        <v>85</v>
      </c>
      <c r="J210" s="20"/>
      <c r="K210" s="20"/>
      <c r="L210" s="20"/>
      <c r="M210" s="20">
        <f t="shared" ref="M210" si="254">IFERROR(H210/C210*100,"-")</f>
        <v>100</v>
      </c>
      <c r="N210" s="20">
        <f t="shared" ref="N210" si="255">C210-H210</f>
        <v>0</v>
      </c>
      <c r="O210" s="20">
        <f t="shared" ref="O210" si="256">IFERROR(I210/D210*100,"-")</f>
        <v>100</v>
      </c>
      <c r="P210" s="20">
        <f t="shared" ref="P210" si="257">D210-I210</f>
        <v>0</v>
      </c>
      <c r="Q210" s="20" t="str">
        <f t="shared" ref="Q210" si="258">IFERROR(J210/E210*100,"-")</f>
        <v>-</v>
      </c>
      <c r="R210" s="20">
        <f t="shared" ref="R210" si="259">E210-J210</f>
        <v>0</v>
      </c>
      <c r="S210" s="20" t="str">
        <f t="shared" ref="S210" si="260">IFERROR(K210/F210*100,"-")</f>
        <v>-</v>
      </c>
      <c r="T210" s="20">
        <f t="shared" ref="T210" si="261">F210-K210</f>
        <v>0</v>
      </c>
      <c r="U210" s="216"/>
    </row>
    <row r="211" spans="1:21" s="16" customFormat="1" ht="38.25" hidden="1" outlineLevel="2" x14ac:dyDescent="0.25">
      <c r="A211" s="46"/>
      <c r="B211" s="49" t="s">
        <v>137</v>
      </c>
      <c r="C211" s="20">
        <f t="shared" si="204"/>
        <v>1034.5</v>
      </c>
      <c r="D211" s="20">
        <v>1034.5</v>
      </c>
      <c r="E211" s="20">
        <v>0</v>
      </c>
      <c r="F211" s="20">
        <v>0</v>
      </c>
      <c r="G211" s="20">
        <v>0</v>
      </c>
      <c r="H211" s="20">
        <f t="shared" si="207"/>
        <v>1034.5</v>
      </c>
      <c r="I211" s="20">
        <v>1034.5</v>
      </c>
      <c r="J211" s="20">
        <v>0</v>
      </c>
      <c r="K211" s="20">
        <v>0</v>
      </c>
      <c r="L211" s="20">
        <v>0</v>
      </c>
      <c r="M211" s="20">
        <f t="shared" si="220"/>
        <v>100</v>
      </c>
      <c r="N211" s="20">
        <f t="shared" si="208"/>
        <v>0</v>
      </c>
      <c r="O211" s="20">
        <f t="shared" si="221"/>
        <v>100</v>
      </c>
      <c r="P211" s="20">
        <f t="shared" si="209"/>
        <v>0</v>
      </c>
      <c r="Q211" s="20" t="str">
        <f t="shared" si="222"/>
        <v>-</v>
      </c>
      <c r="R211" s="20">
        <f t="shared" si="210"/>
        <v>0</v>
      </c>
      <c r="S211" s="20" t="str">
        <f t="shared" si="223"/>
        <v>-</v>
      </c>
      <c r="T211" s="20">
        <f t="shared" si="211"/>
        <v>0</v>
      </c>
      <c r="U211" s="216"/>
    </row>
    <row r="212" spans="1:21" s="16" customFormat="1" ht="31.5" hidden="1" outlineLevel="2" x14ac:dyDescent="0.25">
      <c r="A212" s="46"/>
      <c r="B212" s="49" t="s">
        <v>824</v>
      </c>
      <c r="C212" s="20">
        <f t="shared" si="204"/>
        <v>1866</v>
      </c>
      <c r="D212" s="20">
        <v>1866</v>
      </c>
      <c r="E212" s="20"/>
      <c r="F212" s="20"/>
      <c r="G212" s="20"/>
      <c r="H212" s="20">
        <f t="shared" si="207"/>
        <v>0</v>
      </c>
      <c r="I212" s="20"/>
      <c r="J212" s="20"/>
      <c r="K212" s="20"/>
      <c r="L212" s="20"/>
      <c r="M212" s="20">
        <f t="shared" ref="M212" si="262">IFERROR(H212/C212*100,"-")</f>
        <v>0</v>
      </c>
      <c r="N212" s="20">
        <f t="shared" ref="N212" si="263">C212-H212</f>
        <v>1866</v>
      </c>
      <c r="O212" s="20">
        <f t="shared" ref="O212" si="264">IFERROR(I212/D212*100,"-")</f>
        <v>0</v>
      </c>
      <c r="P212" s="20">
        <f t="shared" ref="P212" si="265">D212-I212</f>
        <v>1866</v>
      </c>
      <c r="Q212" s="20" t="str">
        <f t="shared" ref="Q212" si="266">IFERROR(J212/E212*100,"-")</f>
        <v>-</v>
      </c>
      <c r="R212" s="20">
        <f t="shared" ref="R212" si="267">E212-J212</f>
        <v>0</v>
      </c>
      <c r="S212" s="20" t="str">
        <f t="shared" ref="S212" si="268">IFERROR(K212/F212*100,"-")</f>
        <v>-</v>
      </c>
      <c r="T212" s="20">
        <f t="shared" ref="T212" si="269">F212-K212</f>
        <v>0</v>
      </c>
      <c r="U212" s="216" t="s">
        <v>892</v>
      </c>
    </row>
    <row r="213" spans="1:21" s="16" customFormat="1" ht="25.5" hidden="1" outlineLevel="2" x14ac:dyDescent="0.25">
      <c r="A213" s="46"/>
      <c r="B213" s="49" t="s">
        <v>322</v>
      </c>
      <c r="C213" s="20">
        <f t="shared" si="204"/>
        <v>589</v>
      </c>
      <c r="D213" s="20">
        <v>589</v>
      </c>
      <c r="E213" s="20"/>
      <c r="F213" s="20">
        <v>0</v>
      </c>
      <c r="G213" s="20">
        <v>0</v>
      </c>
      <c r="H213" s="20">
        <f t="shared" si="207"/>
        <v>589</v>
      </c>
      <c r="I213" s="20">
        <v>589</v>
      </c>
      <c r="J213" s="20">
        <v>0</v>
      </c>
      <c r="K213" s="20">
        <v>0</v>
      </c>
      <c r="L213" s="20">
        <v>0</v>
      </c>
      <c r="M213" s="20">
        <f t="shared" ref="M213:M218" si="270">IFERROR(H213/C213*100,"-")</f>
        <v>100</v>
      </c>
      <c r="N213" s="20">
        <f t="shared" si="208"/>
        <v>0</v>
      </c>
      <c r="O213" s="20">
        <f t="shared" ref="O213:O214" si="271">IFERROR(I213/D213*100,"-")</f>
        <v>100</v>
      </c>
      <c r="P213" s="20">
        <f t="shared" si="209"/>
        <v>0</v>
      </c>
      <c r="Q213" s="20" t="str">
        <f t="shared" ref="Q213:Q214" si="272">IFERROR(J213/E213*100,"-")</f>
        <v>-</v>
      </c>
      <c r="R213" s="20">
        <f t="shared" si="210"/>
        <v>0</v>
      </c>
      <c r="S213" s="20" t="str">
        <f t="shared" ref="S213:S219" si="273">IFERROR(K213/F213*100,"-")</f>
        <v>-</v>
      </c>
      <c r="T213" s="23">
        <f t="shared" si="211"/>
        <v>0</v>
      </c>
      <c r="U213" s="216"/>
    </row>
    <row r="214" spans="1:21" s="16" customFormat="1" ht="40.5" hidden="1" customHeight="1" outlineLevel="2" x14ac:dyDescent="0.25">
      <c r="A214" s="46"/>
      <c r="B214" s="49" t="s">
        <v>296</v>
      </c>
      <c r="C214" s="20">
        <f t="shared" si="204"/>
        <v>75627.600000000006</v>
      </c>
      <c r="D214" s="20">
        <v>3019.6</v>
      </c>
      <c r="E214" s="20">
        <v>72608</v>
      </c>
      <c r="F214" s="20">
        <v>0</v>
      </c>
      <c r="G214" s="20">
        <v>0</v>
      </c>
      <c r="H214" s="20">
        <f t="shared" si="207"/>
        <v>75627.600000000006</v>
      </c>
      <c r="I214" s="20">
        <v>3019.6</v>
      </c>
      <c r="J214" s="20">
        <v>72608</v>
      </c>
      <c r="K214" s="20">
        <v>0</v>
      </c>
      <c r="L214" s="20">
        <v>0</v>
      </c>
      <c r="M214" s="20">
        <f t="shared" si="270"/>
        <v>100</v>
      </c>
      <c r="N214" s="20">
        <f t="shared" si="208"/>
        <v>0</v>
      </c>
      <c r="O214" s="20">
        <f t="shared" si="271"/>
        <v>100</v>
      </c>
      <c r="P214" s="20">
        <f t="shared" si="209"/>
        <v>0</v>
      </c>
      <c r="Q214" s="20">
        <f t="shared" si="272"/>
        <v>100</v>
      </c>
      <c r="R214" s="20">
        <f t="shared" si="210"/>
        <v>0</v>
      </c>
      <c r="S214" s="20" t="str">
        <f t="shared" si="273"/>
        <v>-</v>
      </c>
      <c r="T214" s="23">
        <f t="shared" si="211"/>
        <v>0</v>
      </c>
      <c r="U214" s="216"/>
    </row>
    <row r="215" spans="1:21" s="16" customFormat="1" ht="63" hidden="1" outlineLevel="2" x14ac:dyDescent="0.25">
      <c r="A215" s="46"/>
      <c r="B215" s="49" t="s">
        <v>877</v>
      </c>
      <c r="C215" s="20">
        <f t="shared" si="204"/>
        <v>1251.5</v>
      </c>
      <c r="D215" s="20">
        <v>1251.5</v>
      </c>
      <c r="E215" s="20">
        <v>0</v>
      </c>
      <c r="F215" s="20">
        <v>0</v>
      </c>
      <c r="G215" s="20">
        <v>0</v>
      </c>
      <c r="H215" s="20">
        <f t="shared" si="207"/>
        <v>0</v>
      </c>
      <c r="I215" s="20">
        <v>0</v>
      </c>
      <c r="J215" s="20">
        <v>0</v>
      </c>
      <c r="K215" s="20">
        <v>0</v>
      </c>
      <c r="L215" s="20">
        <v>0</v>
      </c>
      <c r="M215" s="20">
        <f t="shared" si="270"/>
        <v>0</v>
      </c>
      <c r="N215" s="20">
        <f t="shared" si="208"/>
        <v>1251.5</v>
      </c>
      <c r="O215" s="20" t="str">
        <f>IFERROR(I215/E215*100,"-")</f>
        <v>-</v>
      </c>
      <c r="P215" s="20">
        <f t="shared" si="209"/>
        <v>1251.5</v>
      </c>
      <c r="Q215" s="20" t="str">
        <f>IFERROR(J215/#REF!*100,"-")</f>
        <v>-</v>
      </c>
      <c r="R215" s="20">
        <f t="shared" si="210"/>
        <v>0</v>
      </c>
      <c r="S215" s="20" t="str">
        <f t="shared" si="273"/>
        <v>-</v>
      </c>
      <c r="T215" s="23">
        <f t="shared" si="211"/>
        <v>0</v>
      </c>
      <c r="U215" s="216" t="s">
        <v>1021</v>
      </c>
    </row>
    <row r="216" spans="1:21" s="16" customFormat="1" ht="38.25" hidden="1" outlineLevel="2" x14ac:dyDescent="0.25">
      <c r="A216" s="46"/>
      <c r="B216" s="49" t="s">
        <v>825</v>
      </c>
      <c r="C216" s="20">
        <f t="shared" si="204"/>
        <v>407</v>
      </c>
      <c r="D216" s="20">
        <v>407</v>
      </c>
      <c r="E216" s="20"/>
      <c r="F216" s="20"/>
      <c r="G216" s="20"/>
      <c r="H216" s="20">
        <f t="shared" si="207"/>
        <v>407</v>
      </c>
      <c r="I216" s="20">
        <v>407</v>
      </c>
      <c r="J216" s="20">
        <v>0</v>
      </c>
      <c r="K216" s="20">
        <v>0</v>
      </c>
      <c r="L216" s="20"/>
      <c r="M216" s="20">
        <f t="shared" ref="M216" si="274">IFERROR(H216/C216*100,"-")</f>
        <v>100</v>
      </c>
      <c r="N216" s="20">
        <f t="shared" si="208"/>
        <v>0</v>
      </c>
      <c r="O216" s="20" t="str">
        <f>IFERROR(I216/E216*100,"-")</f>
        <v>-</v>
      </c>
      <c r="P216" s="20">
        <f t="shared" ref="P216" si="275">D216-I216</f>
        <v>0</v>
      </c>
      <c r="Q216" s="20" t="str">
        <f>IFERROR(J216/#REF!*100,"-")</f>
        <v>-</v>
      </c>
      <c r="R216" s="20">
        <f t="shared" ref="R216" si="276">E216-J216</f>
        <v>0</v>
      </c>
      <c r="S216" s="20" t="str">
        <f t="shared" ref="S216" si="277">IFERROR(K216/F216*100,"-")</f>
        <v>-</v>
      </c>
      <c r="T216" s="23">
        <f t="shared" si="211"/>
        <v>0</v>
      </c>
      <c r="U216" s="216"/>
    </row>
    <row r="217" spans="1:21" s="16" customFormat="1" ht="15.75" hidden="1" outlineLevel="2" x14ac:dyDescent="0.25">
      <c r="A217" s="46"/>
      <c r="B217" s="49" t="s">
        <v>878</v>
      </c>
      <c r="C217" s="20">
        <f t="shared" si="204"/>
        <v>1000</v>
      </c>
      <c r="D217" s="20">
        <v>50</v>
      </c>
      <c r="E217" s="20">
        <v>950</v>
      </c>
      <c r="F217" s="20">
        <v>0</v>
      </c>
      <c r="G217" s="20"/>
      <c r="H217" s="20">
        <f t="shared" si="207"/>
        <v>1000</v>
      </c>
      <c r="I217" s="20">
        <v>50</v>
      </c>
      <c r="J217" s="20">
        <v>950</v>
      </c>
      <c r="K217" s="20"/>
      <c r="L217" s="20"/>
      <c r="M217" s="20">
        <f t="shared" si="270"/>
        <v>100</v>
      </c>
      <c r="N217" s="20">
        <f t="shared" si="208"/>
        <v>0</v>
      </c>
      <c r="O217" s="20">
        <f t="shared" ref="O217" si="278">IFERROR(I217/D217*100,"-")</f>
        <v>100</v>
      </c>
      <c r="P217" s="20">
        <f t="shared" si="209"/>
        <v>0</v>
      </c>
      <c r="Q217" s="20">
        <f t="shared" ref="Q217" si="279">IFERROR(J217/E217*100,"-")</f>
        <v>100</v>
      </c>
      <c r="R217" s="20">
        <f t="shared" si="210"/>
        <v>0</v>
      </c>
      <c r="S217" s="20" t="str">
        <f t="shared" si="273"/>
        <v>-</v>
      </c>
      <c r="T217" s="23">
        <f t="shared" si="211"/>
        <v>0</v>
      </c>
      <c r="U217" s="216"/>
    </row>
    <row r="218" spans="1:21" s="16" customFormat="1" ht="37.5" hidden="1" customHeight="1" outlineLevel="2" x14ac:dyDescent="0.25">
      <c r="A218" s="46"/>
      <c r="B218" s="49" t="s">
        <v>862</v>
      </c>
      <c r="C218" s="20">
        <f>SUM(E218:F218)</f>
        <v>0</v>
      </c>
      <c r="D218" s="20">
        <v>695.6</v>
      </c>
      <c r="E218" s="20">
        <v>0</v>
      </c>
      <c r="F218" s="20">
        <v>0</v>
      </c>
      <c r="G218" s="20"/>
      <c r="H218" s="20">
        <f>SUM(I218:K218)</f>
        <v>695.6</v>
      </c>
      <c r="I218" s="20">
        <v>695.6</v>
      </c>
      <c r="J218" s="20">
        <v>0</v>
      </c>
      <c r="K218" s="20">
        <v>0</v>
      </c>
      <c r="L218" s="20"/>
      <c r="M218" s="20" t="str">
        <f t="shared" si="270"/>
        <v>-</v>
      </c>
      <c r="N218" s="20">
        <f t="shared" si="208"/>
        <v>-695.6</v>
      </c>
      <c r="O218" s="20" t="str">
        <f>IFERROR(I218/E218*100,"-")</f>
        <v>-</v>
      </c>
      <c r="P218" s="20">
        <f t="shared" si="209"/>
        <v>0</v>
      </c>
      <c r="Q218" s="20" t="str">
        <f>IFERROR(J218/#REF!*100,"-")</f>
        <v>-</v>
      </c>
      <c r="R218" s="20">
        <f t="shared" si="210"/>
        <v>0</v>
      </c>
      <c r="S218" s="20" t="str">
        <f t="shared" si="273"/>
        <v>-</v>
      </c>
      <c r="T218" s="23">
        <f t="shared" si="211"/>
        <v>0</v>
      </c>
      <c r="U218" s="216"/>
    </row>
    <row r="219" spans="1:21" s="16" customFormat="1" ht="37.5" hidden="1" customHeight="1" outlineLevel="2" x14ac:dyDescent="0.25">
      <c r="A219" s="46"/>
      <c r="B219" s="49" t="s">
        <v>911</v>
      </c>
      <c r="C219" s="20">
        <f>SUM(E219:F219)</f>
        <v>22939.8</v>
      </c>
      <c r="D219" s="20">
        <v>0</v>
      </c>
      <c r="E219" s="20">
        <v>22939.8</v>
      </c>
      <c r="F219" s="20">
        <v>0</v>
      </c>
      <c r="G219" s="20"/>
      <c r="H219" s="20">
        <f>SUM(I219:K219)</f>
        <v>22939.8</v>
      </c>
      <c r="I219" s="20">
        <v>0</v>
      </c>
      <c r="J219" s="20">
        <v>22939.8</v>
      </c>
      <c r="K219" s="20">
        <v>0</v>
      </c>
      <c r="L219" s="20"/>
      <c r="M219" s="20"/>
      <c r="N219" s="20"/>
      <c r="O219" s="20"/>
      <c r="P219" s="20">
        <f t="shared" si="209"/>
        <v>0</v>
      </c>
      <c r="Q219" s="20"/>
      <c r="R219" s="20"/>
      <c r="S219" s="20" t="str">
        <f t="shared" si="273"/>
        <v>-</v>
      </c>
      <c r="T219" s="23">
        <f t="shared" si="211"/>
        <v>0</v>
      </c>
      <c r="U219" s="216"/>
    </row>
    <row r="220" spans="1:21" s="16" customFormat="1" ht="38.25" hidden="1" customHeight="1" outlineLevel="1" x14ac:dyDescent="0.25">
      <c r="A220" s="44"/>
      <c r="B220" s="50" t="s">
        <v>138</v>
      </c>
      <c r="C220" s="23">
        <f t="shared" ref="C220" si="280">SUM(D220:F220)</f>
        <v>0</v>
      </c>
      <c r="D220" s="20">
        <v>0</v>
      </c>
      <c r="E220" s="20">
        <v>0</v>
      </c>
      <c r="F220" s="20">
        <v>0</v>
      </c>
      <c r="G220" s="20">
        <v>0</v>
      </c>
      <c r="H220" s="20">
        <f t="shared" ref="H220" si="281">SUM(I220:K220)</f>
        <v>0</v>
      </c>
      <c r="I220" s="20">
        <v>0</v>
      </c>
      <c r="J220" s="20">
        <v>0</v>
      </c>
      <c r="K220" s="20">
        <v>0</v>
      </c>
      <c r="L220" s="20">
        <v>0</v>
      </c>
      <c r="M220" s="20" t="str">
        <f t="shared" ref="M220" si="282">IFERROR(H220/C220*100,"-")</f>
        <v>-</v>
      </c>
      <c r="N220" s="20">
        <f t="shared" si="208"/>
        <v>0</v>
      </c>
      <c r="O220" s="20" t="str">
        <f t="shared" ref="O220" si="283">IFERROR(I220/D220*100,"-")</f>
        <v>-</v>
      </c>
      <c r="P220" s="20">
        <f t="shared" si="209"/>
        <v>0</v>
      </c>
      <c r="Q220" s="20" t="str">
        <f t="shared" ref="Q220" si="284">IFERROR(J220/E220*100,"-")</f>
        <v>-</v>
      </c>
      <c r="R220" s="20">
        <f t="shared" si="210"/>
        <v>0</v>
      </c>
      <c r="S220" s="20" t="str">
        <f t="shared" ref="S220" si="285">IFERROR(K220/F220*100,"-")</f>
        <v>-</v>
      </c>
      <c r="T220" s="20">
        <f t="shared" si="211"/>
        <v>0</v>
      </c>
      <c r="U220" s="216"/>
    </row>
    <row r="221" spans="1:21" s="16" customFormat="1" ht="15.75" hidden="1" outlineLevel="1" x14ac:dyDescent="0.25">
      <c r="A221" s="44"/>
      <c r="B221" s="50" t="s">
        <v>139</v>
      </c>
      <c r="C221" s="23">
        <f t="shared" ref="C221" si="286">SUM(D221:F221)</f>
        <v>0</v>
      </c>
      <c r="D221" s="20">
        <v>0</v>
      </c>
      <c r="E221" s="20">
        <v>0</v>
      </c>
      <c r="F221" s="20">
        <v>0</v>
      </c>
      <c r="G221" s="20">
        <v>0</v>
      </c>
      <c r="H221" s="20">
        <f t="shared" ref="H221" si="287">SUM(I221:K221)</f>
        <v>0</v>
      </c>
      <c r="I221" s="20">
        <v>0</v>
      </c>
      <c r="J221" s="20">
        <v>0</v>
      </c>
      <c r="K221" s="20">
        <v>0</v>
      </c>
      <c r="L221" s="20">
        <v>0</v>
      </c>
      <c r="M221" s="20" t="str">
        <f t="shared" si="220"/>
        <v>-</v>
      </c>
      <c r="N221" s="20">
        <f t="shared" ref="N221" si="288">C221-H221</f>
        <v>0</v>
      </c>
      <c r="O221" s="20" t="str">
        <f t="shared" si="221"/>
        <v>-</v>
      </c>
      <c r="P221" s="20">
        <f t="shared" ref="P221" si="289">D221-I221</f>
        <v>0</v>
      </c>
      <c r="Q221" s="20" t="str">
        <f t="shared" ref="Q221" si="290">IFERROR(J221/E221*100,"-")</f>
        <v>-</v>
      </c>
      <c r="R221" s="20">
        <f t="shared" ref="R221" si="291">E221-J221</f>
        <v>0</v>
      </c>
      <c r="S221" s="20" t="str">
        <f t="shared" ref="S221" si="292">IFERROR(K221/F221*100,"-")</f>
        <v>-</v>
      </c>
      <c r="T221" s="20">
        <f t="shared" ref="T221" si="293">F221-K221</f>
        <v>0</v>
      </c>
      <c r="U221" s="216"/>
    </row>
    <row r="222" spans="1:21" s="16" customFormat="1" ht="15.75" hidden="1" outlineLevel="1" x14ac:dyDescent="0.25">
      <c r="A222" s="47"/>
      <c r="B222" s="50" t="s">
        <v>298</v>
      </c>
      <c r="C222" s="23">
        <f t="shared" ref="C222:C270" si="294">SUM(D222:F222)</f>
        <v>0</v>
      </c>
      <c r="D222" s="20">
        <v>0</v>
      </c>
      <c r="E222" s="20">
        <v>0</v>
      </c>
      <c r="F222" s="20">
        <v>0</v>
      </c>
      <c r="G222" s="20">
        <v>0</v>
      </c>
      <c r="H222" s="20">
        <f t="shared" ref="H222:H271" si="295">SUM(I222:K222)</f>
        <v>0</v>
      </c>
      <c r="I222" s="20">
        <v>0</v>
      </c>
      <c r="J222" s="20">
        <v>0</v>
      </c>
      <c r="K222" s="20">
        <v>0</v>
      </c>
      <c r="L222" s="20">
        <v>0</v>
      </c>
      <c r="M222" s="20" t="str">
        <f t="shared" ref="M222" si="296">IFERROR(H222/C222*100,"-")</f>
        <v>-</v>
      </c>
      <c r="N222" s="20">
        <f t="shared" si="208"/>
        <v>0</v>
      </c>
      <c r="O222" s="20" t="str">
        <f t="shared" ref="O222" si="297">IFERROR(I222/D222*100,"-")</f>
        <v>-</v>
      </c>
      <c r="P222" s="20">
        <f t="shared" si="209"/>
        <v>0</v>
      </c>
      <c r="Q222" s="20" t="str">
        <f t="shared" ref="Q222" si="298">IFERROR(J222/E222*100,"-")</f>
        <v>-</v>
      </c>
      <c r="R222" s="20">
        <f t="shared" si="210"/>
        <v>0</v>
      </c>
      <c r="S222" s="20" t="str">
        <f t="shared" ref="S222" si="299">IFERROR(K222/F222*100,"-")</f>
        <v>-</v>
      </c>
      <c r="T222" s="20">
        <f t="shared" si="211"/>
        <v>0</v>
      </c>
      <c r="U222" s="216"/>
    </row>
    <row r="223" spans="1:21" s="16" customFormat="1" ht="69.75" hidden="1" customHeight="1" outlineLevel="1" x14ac:dyDescent="0.25">
      <c r="A223" s="44"/>
      <c r="B223" s="50" t="s">
        <v>140</v>
      </c>
      <c r="C223" s="23">
        <f t="shared" ref="C223:C224" si="300">SUM(D223:F223)</f>
        <v>1327.9</v>
      </c>
      <c r="D223" s="23">
        <v>1327.9</v>
      </c>
      <c r="E223" s="23">
        <v>0</v>
      </c>
      <c r="F223" s="23">
        <v>0</v>
      </c>
      <c r="G223" s="23">
        <v>0</v>
      </c>
      <c r="H223" s="23">
        <f t="shared" ref="H223:H224" si="301">SUM(I223:K223)</f>
        <v>1110.4000000000001</v>
      </c>
      <c r="I223" s="23">
        <v>1110.4000000000001</v>
      </c>
      <c r="J223" s="23">
        <v>0</v>
      </c>
      <c r="K223" s="23">
        <v>0</v>
      </c>
      <c r="L223" s="23">
        <v>0</v>
      </c>
      <c r="M223" s="23">
        <f t="shared" si="220"/>
        <v>83.620754574892686</v>
      </c>
      <c r="N223" s="23">
        <f t="shared" ref="N223:N281" si="302">C223-H223</f>
        <v>217.5</v>
      </c>
      <c r="O223" s="23">
        <f t="shared" si="221"/>
        <v>83.620754574892686</v>
      </c>
      <c r="P223" s="23">
        <f t="shared" ref="P223:P281" si="303">D223-I223</f>
        <v>217.5</v>
      </c>
      <c r="Q223" s="23" t="str">
        <f t="shared" si="222"/>
        <v>-</v>
      </c>
      <c r="R223" s="23">
        <f t="shared" ref="R223:R281" si="304">E223-J223</f>
        <v>0</v>
      </c>
      <c r="S223" s="23" t="str">
        <f t="shared" si="223"/>
        <v>-</v>
      </c>
      <c r="T223" s="23">
        <f t="shared" ref="T223:T281" si="305">F223-K223</f>
        <v>0</v>
      </c>
      <c r="U223" s="217" t="s">
        <v>1024</v>
      </c>
    </row>
    <row r="224" spans="1:21" s="16" customFormat="1" ht="207" hidden="1" customHeight="1" outlineLevel="1" x14ac:dyDescent="0.25">
      <c r="A224" s="44"/>
      <c r="B224" s="50" t="s">
        <v>141</v>
      </c>
      <c r="C224" s="23">
        <f t="shared" si="300"/>
        <v>609347.91099999996</v>
      </c>
      <c r="D224" s="23">
        <v>2881.6109999999999</v>
      </c>
      <c r="E224" s="23">
        <v>498501.4</v>
      </c>
      <c r="F224" s="23">
        <v>107964.9</v>
      </c>
      <c r="G224" s="23">
        <v>0</v>
      </c>
      <c r="H224" s="23">
        <f t="shared" si="301"/>
        <v>403420</v>
      </c>
      <c r="I224" s="23">
        <v>2658.1</v>
      </c>
      <c r="J224" s="23">
        <v>332928.5</v>
      </c>
      <c r="K224" s="23">
        <v>67833.399999999994</v>
      </c>
      <c r="L224" s="23">
        <v>0</v>
      </c>
      <c r="M224" s="23">
        <f t="shared" si="220"/>
        <v>66.205199479218365</v>
      </c>
      <c r="N224" s="23">
        <f t="shared" si="302"/>
        <v>205927.91099999996</v>
      </c>
      <c r="O224" s="23">
        <f t="shared" si="221"/>
        <v>92.243540158612674</v>
      </c>
      <c r="P224" s="23">
        <f t="shared" si="303"/>
        <v>223.51099999999997</v>
      </c>
      <c r="Q224" s="23">
        <f t="shared" si="222"/>
        <v>66.785870611396476</v>
      </c>
      <c r="R224" s="23">
        <f t="shared" si="304"/>
        <v>165572.90000000002</v>
      </c>
      <c r="S224" s="23">
        <f t="shared" si="223"/>
        <v>62.829123168733538</v>
      </c>
      <c r="T224" s="23">
        <f t="shared" si="305"/>
        <v>40131.5</v>
      </c>
      <c r="U224" s="218" t="s">
        <v>1025</v>
      </c>
    </row>
    <row r="225" spans="1:21" s="16" customFormat="1" ht="29.25" hidden="1" customHeight="1" outlineLevel="1" x14ac:dyDescent="0.25">
      <c r="A225" s="44"/>
      <c r="B225" s="50" t="s">
        <v>142</v>
      </c>
      <c r="C225" s="23">
        <f t="shared" si="294"/>
        <v>32915</v>
      </c>
      <c r="D225" s="23">
        <f>SUM(D226:D228)</f>
        <v>32915</v>
      </c>
      <c r="E225" s="23">
        <f>SUM(E226:E228)</f>
        <v>0</v>
      </c>
      <c r="F225" s="23">
        <f>SUM(F226:F228)</f>
        <v>0</v>
      </c>
      <c r="G225" s="23">
        <f>SUM(G226:G228)</f>
        <v>0</v>
      </c>
      <c r="H225" s="23">
        <f t="shared" si="295"/>
        <v>32439.200000000001</v>
      </c>
      <c r="I225" s="23">
        <f>SUM(I226:I228)</f>
        <v>32439.200000000001</v>
      </c>
      <c r="J225" s="23">
        <f>SUM(J226:J228)</f>
        <v>0</v>
      </c>
      <c r="K225" s="23">
        <f>SUM(K226:K228)</f>
        <v>0</v>
      </c>
      <c r="L225" s="23">
        <f>SUM(L226:L228)</f>
        <v>0</v>
      </c>
      <c r="M225" s="23">
        <f t="shared" si="220"/>
        <v>98.554458453592588</v>
      </c>
      <c r="N225" s="23">
        <f t="shared" si="302"/>
        <v>475.79999999999927</v>
      </c>
      <c r="O225" s="23">
        <f t="shared" si="221"/>
        <v>98.554458453592588</v>
      </c>
      <c r="P225" s="23">
        <f t="shared" si="303"/>
        <v>475.79999999999927</v>
      </c>
      <c r="Q225" s="23" t="str">
        <f t="shared" si="222"/>
        <v>-</v>
      </c>
      <c r="R225" s="23">
        <f t="shared" si="304"/>
        <v>0</v>
      </c>
      <c r="S225" s="23" t="str">
        <f t="shared" si="223"/>
        <v>-</v>
      </c>
      <c r="T225" s="23">
        <f t="shared" si="305"/>
        <v>0</v>
      </c>
      <c r="U225" s="219"/>
    </row>
    <row r="226" spans="1:21" s="16" customFormat="1" ht="39" hidden="1" customHeight="1" outlineLevel="2" x14ac:dyDescent="0.25">
      <c r="A226" s="47"/>
      <c r="B226" s="53" t="s">
        <v>143</v>
      </c>
      <c r="C226" s="20">
        <f t="shared" si="294"/>
        <v>19649.599999999999</v>
      </c>
      <c r="D226" s="20">
        <v>19649.599999999999</v>
      </c>
      <c r="E226" s="20">
        <v>0</v>
      </c>
      <c r="F226" s="20">
        <v>0</v>
      </c>
      <c r="G226" s="20">
        <v>0</v>
      </c>
      <c r="H226" s="20">
        <f t="shared" si="295"/>
        <v>19649.599999999999</v>
      </c>
      <c r="I226" s="20">
        <v>19649.599999999999</v>
      </c>
      <c r="J226" s="20">
        <v>0</v>
      </c>
      <c r="K226" s="20">
        <v>0</v>
      </c>
      <c r="L226" s="20">
        <v>0</v>
      </c>
      <c r="M226" s="20">
        <f t="shared" si="220"/>
        <v>100</v>
      </c>
      <c r="N226" s="20">
        <f t="shared" si="302"/>
        <v>0</v>
      </c>
      <c r="O226" s="20">
        <f t="shared" si="221"/>
        <v>100</v>
      </c>
      <c r="P226" s="20">
        <f t="shared" si="303"/>
        <v>0</v>
      </c>
      <c r="Q226" s="20" t="str">
        <f t="shared" si="222"/>
        <v>-</v>
      </c>
      <c r="R226" s="20">
        <f t="shared" si="304"/>
        <v>0</v>
      </c>
      <c r="S226" s="20" t="str">
        <f>IFERROR(#REF!/#REF!*100,"-")</f>
        <v>-</v>
      </c>
      <c r="T226" s="20">
        <f t="shared" si="305"/>
        <v>0</v>
      </c>
      <c r="U226" s="158"/>
    </row>
    <row r="227" spans="1:21" s="16" customFormat="1" ht="60.75" hidden="1" customHeight="1" outlineLevel="2" x14ac:dyDescent="0.25">
      <c r="A227" s="47"/>
      <c r="B227" s="53" t="s">
        <v>144</v>
      </c>
      <c r="C227" s="20">
        <f t="shared" si="294"/>
        <v>9897.6</v>
      </c>
      <c r="D227" s="20">
        <v>9897.6</v>
      </c>
      <c r="E227" s="20">
        <v>0</v>
      </c>
      <c r="F227" s="20">
        <v>0</v>
      </c>
      <c r="G227" s="20">
        <v>0</v>
      </c>
      <c r="H227" s="20">
        <f t="shared" si="295"/>
        <v>9422.7000000000007</v>
      </c>
      <c r="I227" s="20">
        <v>9422.7000000000007</v>
      </c>
      <c r="J227" s="20">
        <v>0</v>
      </c>
      <c r="K227" s="20">
        <v>0</v>
      </c>
      <c r="L227" s="20">
        <v>0</v>
      </c>
      <c r="M227" s="20">
        <f t="shared" si="220"/>
        <v>95.201867119301653</v>
      </c>
      <c r="N227" s="20">
        <f t="shared" si="302"/>
        <v>474.89999999999964</v>
      </c>
      <c r="O227" s="20">
        <f t="shared" si="221"/>
        <v>95.201867119301653</v>
      </c>
      <c r="P227" s="20">
        <f t="shared" si="303"/>
        <v>474.89999999999964</v>
      </c>
      <c r="Q227" s="20" t="str">
        <f t="shared" si="222"/>
        <v>-</v>
      </c>
      <c r="R227" s="20">
        <f t="shared" si="304"/>
        <v>0</v>
      </c>
      <c r="S227" s="20" t="str">
        <f t="shared" si="223"/>
        <v>-</v>
      </c>
      <c r="T227" s="20">
        <f t="shared" si="305"/>
        <v>0</v>
      </c>
      <c r="U227" s="158"/>
    </row>
    <row r="228" spans="1:21" s="16" customFormat="1" ht="45.75" hidden="1" customHeight="1" outlineLevel="2" x14ac:dyDescent="0.25">
      <c r="A228" s="47"/>
      <c r="B228" s="53" t="s">
        <v>145</v>
      </c>
      <c r="C228" s="20">
        <f t="shared" si="294"/>
        <v>3367.8</v>
      </c>
      <c r="D228" s="20">
        <v>3367.8</v>
      </c>
      <c r="E228" s="20">
        <v>0</v>
      </c>
      <c r="F228" s="20">
        <v>0</v>
      </c>
      <c r="G228" s="20">
        <v>0</v>
      </c>
      <c r="H228" s="20">
        <f t="shared" si="295"/>
        <v>3366.9</v>
      </c>
      <c r="I228" s="20">
        <v>3366.9</v>
      </c>
      <c r="J228" s="20">
        <v>0</v>
      </c>
      <c r="K228" s="20">
        <v>0</v>
      </c>
      <c r="L228" s="20">
        <v>0</v>
      </c>
      <c r="M228" s="20">
        <f t="shared" si="220"/>
        <v>99.973276322822016</v>
      </c>
      <c r="N228" s="20">
        <f t="shared" si="302"/>
        <v>0.90000000000009095</v>
      </c>
      <c r="O228" s="20">
        <f t="shared" si="221"/>
        <v>99.973276322822016</v>
      </c>
      <c r="P228" s="20">
        <f t="shared" si="303"/>
        <v>0.90000000000009095</v>
      </c>
      <c r="Q228" s="20" t="str">
        <f t="shared" si="222"/>
        <v>-</v>
      </c>
      <c r="R228" s="20">
        <f t="shared" si="304"/>
        <v>0</v>
      </c>
      <c r="S228" s="20" t="str">
        <f>IFERROR(#REF!/F228*100,"-")</f>
        <v>-</v>
      </c>
      <c r="T228" s="20">
        <f t="shared" si="305"/>
        <v>0</v>
      </c>
      <c r="U228" s="244" t="s">
        <v>960</v>
      </c>
    </row>
    <row r="229" spans="1:21" s="9" customFormat="1" ht="73.5" customHeight="1" collapsed="1" x14ac:dyDescent="0.25">
      <c r="A229" s="21">
        <v>13</v>
      </c>
      <c r="B229" s="6" t="s">
        <v>939</v>
      </c>
      <c r="C229" s="7">
        <f t="shared" si="294"/>
        <v>27498.199999999997</v>
      </c>
      <c r="D229" s="116">
        <f>SUM(D230:D236)</f>
        <v>2445</v>
      </c>
      <c r="E229" s="116">
        <f>SUM(E230:E236)</f>
        <v>25053.199999999997</v>
      </c>
      <c r="F229" s="116">
        <f>SUM(F230:F236)</f>
        <v>0</v>
      </c>
      <c r="G229" s="116">
        <f>SUM(G230:G236)</f>
        <v>0</v>
      </c>
      <c r="H229" s="7">
        <f t="shared" si="295"/>
        <v>27497.9</v>
      </c>
      <c r="I229" s="116">
        <f>SUM(I230:I236)</f>
        <v>2444.9</v>
      </c>
      <c r="J229" s="116">
        <f>SUM(J230:J236)</f>
        <v>25053</v>
      </c>
      <c r="K229" s="116">
        <f>SUM(K230:K236)</f>
        <v>0</v>
      </c>
      <c r="L229" s="116">
        <f>SUM(L230:L236)</f>
        <v>0</v>
      </c>
      <c r="M229" s="7">
        <f t="shared" si="220"/>
        <v>99.998909019499465</v>
      </c>
      <c r="N229" s="7">
        <f t="shared" si="302"/>
        <v>0.29999999999563443</v>
      </c>
      <c r="O229" s="7">
        <f t="shared" si="221"/>
        <v>99.995910020449898</v>
      </c>
      <c r="P229" s="7">
        <f t="shared" si="303"/>
        <v>9.9999999999909051E-2</v>
      </c>
      <c r="Q229" s="7">
        <f t="shared" si="222"/>
        <v>99.999201698785001</v>
      </c>
      <c r="R229" s="7">
        <f t="shared" si="304"/>
        <v>0.19999999999708962</v>
      </c>
      <c r="S229" s="7" t="str">
        <f t="shared" si="223"/>
        <v>-</v>
      </c>
      <c r="T229" s="7">
        <f t="shared" si="305"/>
        <v>0</v>
      </c>
      <c r="U229" s="184"/>
    </row>
    <row r="230" spans="1:21" s="16" customFormat="1" ht="76.5" hidden="1" outlineLevel="1" x14ac:dyDescent="0.25">
      <c r="A230" s="62"/>
      <c r="B230" s="49" t="s">
        <v>147</v>
      </c>
      <c r="C230" s="20">
        <f t="shared" si="294"/>
        <v>75</v>
      </c>
      <c r="D230" s="93">
        <v>75</v>
      </c>
      <c r="E230" s="93">
        <v>0</v>
      </c>
      <c r="F230" s="93">
        <v>0</v>
      </c>
      <c r="G230" s="93">
        <v>0</v>
      </c>
      <c r="H230" s="20">
        <f t="shared" si="295"/>
        <v>75</v>
      </c>
      <c r="I230" s="93">
        <v>75</v>
      </c>
      <c r="J230" s="93">
        <v>0</v>
      </c>
      <c r="K230" s="93">
        <v>0</v>
      </c>
      <c r="L230" s="93">
        <v>0</v>
      </c>
      <c r="M230" s="20">
        <f t="shared" si="220"/>
        <v>100</v>
      </c>
      <c r="N230" s="20">
        <f t="shared" si="302"/>
        <v>0</v>
      </c>
      <c r="O230" s="20">
        <f t="shared" si="221"/>
        <v>100</v>
      </c>
      <c r="P230" s="20">
        <f t="shared" si="303"/>
        <v>0</v>
      </c>
      <c r="Q230" s="20" t="str">
        <f t="shared" si="222"/>
        <v>-</v>
      </c>
      <c r="R230" s="20">
        <f t="shared" si="304"/>
        <v>0</v>
      </c>
      <c r="S230" s="20" t="str">
        <f t="shared" si="223"/>
        <v>-</v>
      </c>
      <c r="T230" s="20">
        <f t="shared" si="305"/>
        <v>0</v>
      </c>
      <c r="U230" s="45" t="s">
        <v>847</v>
      </c>
    </row>
    <row r="231" spans="1:21" s="16" customFormat="1" ht="67.5" hidden="1" customHeight="1" outlineLevel="1" x14ac:dyDescent="0.25">
      <c r="A231" s="62"/>
      <c r="B231" s="49" t="s">
        <v>148</v>
      </c>
      <c r="C231" s="20">
        <f t="shared" si="294"/>
        <v>120</v>
      </c>
      <c r="D231" s="93">
        <v>36</v>
      </c>
      <c r="E231" s="93">
        <v>84</v>
      </c>
      <c r="F231" s="93">
        <v>0</v>
      </c>
      <c r="G231" s="93">
        <v>0</v>
      </c>
      <c r="H231" s="20">
        <f t="shared" si="295"/>
        <v>120</v>
      </c>
      <c r="I231" s="93">
        <v>36</v>
      </c>
      <c r="J231" s="93">
        <v>84</v>
      </c>
      <c r="K231" s="93">
        <v>0</v>
      </c>
      <c r="L231" s="93">
        <v>0</v>
      </c>
      <c r="M231" s="20">
        <f t="shared" si="220"/>
        <v>100</v>
      </c>
      <c r="N231" s="20">
        <f t="shared" si="302"/>
        <v>0</v>
      </c>
      <c r="O231" s="20">
        <f t="shared" si="221"/>
        <v>100</v>
      </c>
      <c r="P231" s="20">
        <f t="shared" si="303"/>
        <v>0</v>
      </c>
      <c r="Q231" s="20">
        <f t="shared" si="222"/>
        <v>100</v>
      </c>
      <c r="R231" s="20">
        <f t="shared" si="304"/>
        <v>0</v>
      </c>
      <c r="S231" s="20" t="str">
        <f t="shared" si="223"/>
        <v>-</v>
      </c>
      <c r="T231" s="20">
        <f t="shared" si="305"/>
        <v>0</v>
      </c>
      <c r="U231" s="45" t="s">
        <v>848</v>
      </c>
    </row>
    <row r="232" spans="1:21" s="16" customFormat="1" ht="157.5" hidden="1" customHeight="1" outlineLevel="1" x14ac:dyDescent="0.25">
      <c r="A232" s="62"/>
      <c r="B232" s="49" t="s">
        <v>149</v>
      </c>
      <c r="C232" s="20">
        <f t="shared" si="294"/>
        <v>1050</v>
      </c>
      <c r="D232" s="93">
        <v>950</v>
      </c>
      <c r="E232" s="93">
        <v>100</v>
      </c>
      <c r="F232" s="93">
        <v>0</v>
      </c>
      <c r="G232" s="93">
        <v>0</v>
      </c>
      <c r="H232" s="20">
        <f t="shared" si="295"/>
        <v>1050</v>
      </c>
      <c r="I232" s="93">
        <v>950</v>
      </c>
      <c r="J232" s="93">
        <v>100</v>
      </c>
      <c r="K232" s="93">
        <v>0</v>
      </c>
      <c r="L232" s="93">
        <v>0</v>
      </c>
      <c r="M232" s="20">
        <f t="shared" si="220"/>
        <v>100</v>
      </c>
      <c r="N232" s="20">
        <f t="shared" si="302"/>
        <v>0</v>
      </c>
      <c r="O232" s="20">
        <f t="shared" si="221"/>
        <v>100</v>
      </c>
      <c r="P232" s="20">
        <f t="shared" si="303"/>
        <v>0</v>
      </c>
      <c r="Q232" s="20">
        <f t="shared" si="222"/>
        <v>100</v>
      </c>
      <c r="R232" s="20">
        <f t="shared" si="304"/>
        <v>0</v>
      </c>
      <c r="S232" s="20" t="str">
        <f t="shared" si="223"/>
        <v>-</v>
      </c>
      <c r="T232" s="20">
        <f t="shared" si="305"/>
        <v>0</v>
      </c>
      <c r="U232" s="45" t="s">
        <v>1026</v>
      </c>
    </row>
    <row r="233" spans="1:21" s="16" customFormat="1" ht="38.25" hidden="1" outlineLevel="1" x14ac:dyDescent="0.25">
      <c r="A233" s="62"/>
      <c r="B233" s="49" t="s">
        <v>150</v>
      </c>
      <c r="C233" s="20">
        <f t="shared" si="294"/>
        <v>75</v>
      </c>
      <c r="D233" s="93">
        <v>75</v>
      </c>
      <c r="E233" s="93">
        <v>0</v>
      </c>
      <c r="F233" s="93">
        <v>0</v>
      </c>
      <c r="G233" s="93">
        <v>0</v>
      </c>
      <c r="H233" s="20">
        <f t="shared" si="295"/>
        <v>75</v>
      </c>
      <c r="I233" s="93">
        <v>75</v>
      </c>
      <c r="J233" s="93">
        <v>0</v>
      </c>
      <c r="K233" s="93">
        <v>0</v>
      </c>
      <c r="L233" s="93">
        <v>0</v>
      </c>
      <c r="M233" s="20">
        <f t="shared" si="220"/>
        <v>100</v>
      </c>
      <c r="N233" s="20">
        <f t="shared" si="302"/>
        <v>0</v>
      </c>
      <c r="O233" s="20">
        <f t="shared" si="221"/>
        <v>100</v>
      </c>
      <c r="P233" s="20">
        <f t="shared" si="303"/>
        <v>0</v>
      </c>
      <c r="Q233" s="20" t="str">
        <f t="shared" si="222"/>
        <v>-</v>
      </c>
      <c r="R233" s="20">
        <f t="shared" si="304"/>
        <v>0</v>
      </c>
      <c r="S233" s="20" t="str">
        <f t="shared" si="223"/>
        <v>-</v>
      </c>
      <c r="T233" s="20">
        <f t="shared" si="305"/>
        <v>0</v>
      </c>
      <c r="U233" s="45"/>
    </row>
    <row r="234" spans="1:21" s="16" customFormat="1" ht="51" hidden="1" outlineLevel="1" x14ac:dyDescent="0.25">
      <c r="A234" s="62"/>
      <c r="B234" s="49" t="s">
        <v>521</v>
      </c>
      <c r="C234" s="20">
        <f t="shared" si="294"/>
        <v>8556</v>
      </c>
      <c r="D234" s="93">
        <v>427.8</v>
      </c>
      <c r="E234" s="93">
        <v>8128.2</v>
      </c>
      <c r="F234" s="93">
        <v>0</v>
      </c>
      <c r="G234" s="93">
        <v>0</v>
      </c>
      <c r="H234" s="20">
        <f t="shared" si="295"/>
        <v>8555.9</v>
      </c>
      <c r="I234" s="93">
        <v>427.8</v>
      </c>
      <c r="J234" s="93">
        <v>8128.1</v>
      </c>
      <c r="K234" s="93">
        <v>0</v>
      </c>
      <c r="L234" s="93">
        <v>0</v>
      </c>
      <c r="M234" s="20">
        <f t="shared" si="220"/>
        <v>99.998831229546511</v>
      </c>
      <c r="N234" s="20">
        <f t="shared" si="302"/>
        <v>0.1000000000003638</v>
      </c>
      <c r="O234" s="20">
        <f t="shared" si="221"/>
        <v>100</v>
      </c>
      <c r="P234" s="20">
        <f t="shared" si="303"/>
        <v>0</v>
      </c>
      <c r="Q234" s="20">
        <f t="shared" si="222"/>
        <v>99.998769715312136</v>
      </c>
      <c r="R234" s="20">
        <f t="shared" si="304"/>
        <v>9.9999999999454303E-2</v>
      </c>
      <c r="S234" s="20" t="str">
        <f t="shared" si="223"/>
        <v>-</v>
      </c>
      <c r="T234" s="20">
        <f t="shared" si="305"/>
        <v>0</v>
      </c>
      <c r="U234" s="150"/>
    </row>
    <row r="235" spans="1:21" s="16" customFormat="1" ht="63.75" hidden="1" customHeight="1" outlineLevel="1" x14ac:dyDescent="0.25">
      <c r="A235" s="62"/>
      <c r="B235" s="49" t="s">
        <v>522</v>
      </c>
      <c r="C235" s="20">
        <f t="shared" ref="C235" si="306">SUM(D235:F235)</f>
        <v>9033.1</v>
      </c>
      <c r="D235" s="93">
        <v>451.7</v>
      </c>
      <c r="E235" s="93">
        <v>8581.4</v>
      </c>
      <c r="F235" s="93">
        <v>0</v>
      </c>
      <c r="G235" s="93">
        <v>0</v>
      </c>
      <c r="H235" s="20">
        <f t="shared" ref="H235" si="307">SUM(I235:K235)</f>
        <v>9033</v>
      </c>
      <c r="I235" s="93">
        <v>451.7</v>
      </c>
      <c r="J235" s="93">
        <v>8581.2999999999993</v>
      </c>
      <c r="K235" s="93">
        <v>0</v>
      </c>
      <c r="L235" s="93">
        <v>0</v>
      </c>
      <c r="M235" s="20">
        <f t="shared" ref="M235" si="308">IFERROR(H235/C235*100,"-")</f>
        <v>99.998892960334757</v>
      </c>
      <c r="N235" s="20">
        <f t="shared" ref="N235" si="309">C235-H235</f>
        <v>0.1000000000003638</v>
      </c>
      <c r="O235" s="20">
        <f t="shared" ref="O235" si="310">IFERROR(I235/D235*100,"-")</f>
        <v>100</v>
      </c>
      <c r="P235" s="20">
        <f t="shared" ref="P235" si="311">D235-I235</f>
        <v>0</v>
      </c>
      <c r="Q235" s="20">
        <f t="shared" ref="Q235" si="312">IFERROR(J235/E235*100,"-")</f>
        <v>99.998834688978491</v>
      </c>
      <c r="R235" s="20">
        <f t="shared" ref="R235" si="313">E235-J235</f>
        <v>0.1000000000003638</v>
      </c>
      <c r="S235" s="20" t="str">
        <f t="shared" ref="S235" si="314">IFERROR(K235/F235*100,"-")</f>
        <v>-</v>
      </c>
      <c r="T235" s="20">
        <f t="shared" ref="T235" si="315">F235-K235</f>
        <v>0</v>
      </c>
      <c r="U235" s="150"/>
    </row>
    <row r="236" spans="1:21" s="16" customFormat="1" ht="65.25" hidden="1" customHeight="1" outlineLevel="1" x14ac:dyDescent="0.25">
      <c r="A236" s="62"/>
      <c r="B236" s="49" t="s">
        <v>523</v>
      </c>
      <c r="C236" s="20">
        <f t="shared" si="294"/>
        <v>8589.1</v>
      </c>
      <c r="D236" s="93">
        <v>429.5</v>
      </c>
      <c r="E236" s="93">
        <v>8159.6</v>
      </c>
      <c r="F236" s="93">
        <v>0</v>
      </c>
      <c r="G236" s="93">
        <v>0</v>
      </c>
      <c r="H236" s="20">
        <f t="shared" si="295"/>
        <v>8589</v>
      </c>
      <c r="I236" s="93">
        <v>429.4</v>
      </c>
      <c r="J236" s="93">
        <v>8159.6</v>
      </c>
      <c r="K236" s="93">
        <v>0</v>
      </c>
      <c r="L236" s="93">
        <v>0</v>
      </c>
      <c r="M236" s="20">
        <f t="shared" si="220"/>
        <v>99.998835733662432</v>
      </c>
      <c r="N236" s="20">
        <f t="shared" si="302"/>
        <v>0.1000000000003638</v>
      </c>
      <c r="O236" s="20">
        <f t="shared" si="221"/>
        <v>99.976717112922003</v>
      </c>
      <c r="P236" s="20">
        <f t="shared" si="303"/>
        <v>0.10000000000002274</v>
      </c>
      <c r="Q236" s="20">
        <f t="shared" si="222"/>
        <v>100</v>
      </c>
      <c r="R236" s="20">
        <f t="shared" si="304"/>
        <v>0</v>
      </c>
      <c r="S236" s="20" t="str">
        <f t="shared" si="223"/>
        <v>-</v>
      </c>
      <c r="T236" s="20">
        <f t="shared" si="305"/>
        <v>0</v>
      </c>
      <c r="U236" s="150"/>
    </row>
    <row r="237" spans="1:21" s="9" customFormat="1" ht="74.25" customHeight="1" collapsed="1" x14ac:dyDescent="0.25">
      <c r="A237" s="21">
        <v>14</v>
      </c>
      <c r="B237" s="6" t="s">
        <v>154</v>
      </c>
      <c r="C237" s="7">
        <f t="shared" si="294"/>
        <v>15546.899999999998</v>
      </c>
      <c r="D237" s="7">
        <f>D238+D242</f>
        <v>15358.999999999998</v>
      </c>
      <c r="E237" s="7">
        <f>E238+E242</f>
        <v>187.9</v>
      </c>
      <c r="F237" s="7">
        <f>F238+F242</f>
        <v>0</v>
      </c>
      <c r="G237" s="7">
        <f>G238+G242</f>
        <v>0</v>
      </c>
      <c r="H237" s="7">
        <f t="shared" si="295"/>
        <v>15111.899999999998</v>
      </c>
      <c r="I237" s="7">
        <f>I238+I242</f>
        <v>14923.999999999998</v>
      </c>
      <c r="J237" s="7">
        <f>J238+J242</f>
        <v>187.9</v>
      </c>
      <c r="K237" s="7">
        <f>K238+K242</f>
        <v>0</v>
      </c>
      <c r="L237" s="7">
        <f>L238+L242</f>
        <v>0</v>
      </c>
      <c r="M237" s="7">
        <f>IFERROR(H237/C237*100,"-")</f>
        <v>97.202014549524336</v>
      </c>
      <c r="N237" s="7">
        <f t="shared" si="302"/>
        <v>435</v>
      </c>
      <c r="O237" s="7">
        <f t="shared" si="221"/>
        <v>97.167784360960994</v>
      </c>
      <c r="P237" s="7">
        <f t="shared" si="303"/>
        <v>435</v>
      </c>
      <c r="Q237" s="7">
        <f t="shared" si="222"/>
        <v>100</v>
      </c>
      <c r="R237" s="7">
        <f t="shared" si="304"/>
        <v>0</v>
      </c>
      <c r="S237" s="7" t="str">
        <f t="shared" si="223"/>
        <v>-</v>
      </c>
      <c r="T237" s="7">
        <f t="shared" si="305"/>
        <v>0</v>
      </c>
      <c r="U237" s="184"/>
    </row>
    <row r="238" spans="1:21" s="29" customFormat="1" ht="38.25" hidden="1" outlineLevel="1" x14ac:dyDescent="0.25">
      <c r="A238" s="44"/>
      <c r="B238" s="50" t="s">
        <v>151</v>
      </c>
      <c r="C238" s="23">
        <f>SUM(D238:F238)</f>
        <v>445.4</v>
      </c>
      <c r="D238" s="23">
        <f>SUM(D239:D241)</f>
        <v>445.4</v>
      </c>
      <c r="E238" s="23">
        <f t="shared" ref="E238:F238" si="316">SUM(E239:E241)</f>
        <v>0</v>
      </c>
      <c r="F238" s="23">
        <f t="shared" si="316"/>
        <v>0</v>
      </c>
      <c r="G238" s="23">
        <v>0</v>
      </c>
      <c r="H238" s="23">
        <f t="shared" ref="H238:H241" si="317">SUM(I238:K238)</f>
        <v>445.4</v>
      </c>
      <c r="I238" s="23">
        <f>SUM(I239:I241)</f>
        <v>445.4</v>
      </c>
      <c r="J238" s="23">
        <f t="shared" ref="J238:K238" si="318">SUM(J239:J241)</f>
        <v>0</v>
      </c>
      <c r="K238" s="23">
        <f t="shared" si="318"/>
        <v>0</v>
      </c>
      <c r="L238" s="23">
        <v>0</v>
      </c>
      <c r="M238" s="23">
        <f t="shared" ref="M238" si="319">IFERROR(H238/C238*100,"-")</f>
        <v>100</v>
      </c>
      <c r="N238" s="23">
        <f t="shared" ref="N238" si="320">C238-H238</f>
        <v>0</v>
      </c>
      <c r="O238" s="23">
        <f t="shared" ref="O238" si="321">IFERROR(I238/D238*100,"-")</f>
        <v>100</v>
      </c>
      <c r="P238" s="23">
        <f>D238-I238</f>
        <v>0</v>
      </c>
      <c r="Q238" s="23" t="str">
        <f t="shared" ref="Q238" si="322">IFERROR(J238/E238*100,"-")</f>
        <v>-</v>
      </c>
      <c r="R238" s="23">
        <f t="shared" ref="R238" si="323">E238-J238</f>
        <v>0</v>
      </c>
      <c r="S238" s="23" t="str">
        <f>IFERROR(K238/F238*100,"-")</f>
        <v>-</v>
      </c>
      <c r="T238" s="23">
        <f>F238-K238</f>
        <v>0</v>
      </c>
      <c r="U238" s="155"/>
    </row>
    <row r="239" spans="1:21" s="16" customFormat="1" ht="38.25" hidden="1" outlineLevel="2" x14ac:dyDescent="0.25">
      <c r="A239" s="117"/>
      <c r="B239" s="49" t="s">
        <v>835</v>
      </c>
      <c r="C239" s="20">
        <f t="shared" ref="C239:C241" si="324">SUM(D239:F239)</f>
        <v>50</v>
      </c>
      <c r="D239" s="20">
        <v>50</v>
      </c>
      <c r="E239" s="20"/>
      <c r="F239" s="20"/>
      <c r="G239" s="20"/>
      <c r="H239" s="20">
        <f t="shared" si="317"/>
        <v>50</v>
      </c>
      <c r="I239" s="20">
        <v>50</v>
      </c>
      <c r="J239" s="20"/>
      <c r="K239" s="20"/>
      <c r="L239" s="20"/>
      <c r="M239" s="20">
        <f t="shared" ref="M239:M241" si="325">IFERROR(H239/C239*100,"-")</f>
        <v>100</v>
      </c>
      <c r="N239" s="20">
        <f t="shared" ref="N239:N241" si="326">C239-H239</f>
        <v>0</v>
      </c>
      <c r="O239" s="20">
        <f t="shared" ref="O239:O241" si="327">IFERROR(I239/D239*100,"-")</f>
        <v>100</v>
      </c>
      <c r="P239" s="20">
        <f t="shared" ref="P239:P241" si="328">D239-I239</f>
        <v>0</v>
      </c>
      <c r="Q239" s="20" t="str">
        <f t="shared" ref="Q239:Q241" si="329">IFERROR(J239/E239*100,"-")</f>
        <v>-</v>
      </c>
      <c r="R239" s="20">
        <f t="shared" ref="R239:R241" si="330">E239-J239</f>
        <v>0</v>
      </c>
      <c r="S239" s="20" t="str">
        <f t="shared" ref="S239:S241" si="331">IFERROR(K239/F239*100,"-")</f>
        <v>-</v>
      </c>
      <c r="T239" s="20">
        <f t="shared" ref="T239:T241" si="332">F239-K239</f>
        <v>0</v>
      </c>
      <c r="U239" s="150"/>
    </row>
    <row r="240" spans="1:21" s="16" customFormat="1" ht="25.5" hidden="1" outlineLevel="2" x14ac:dyDescent="0.25">
      <c r="A240" s="117"/>
      <c r="B240" s="49" t="s">
        <v>836</v>
      </c>
      <c r="C240" s="20">
        <f t="shared" si="324"/>
        <v>86.4</v>
      </c>
      <c r="D240" s="20">
        <v>86.4</v>
      </c>
      <c r="E240" s="20"/>
      <c r="F240" s="20"/>
      <c r="G240" s="20"/>
      <c r="H240" s="20">
        <f t="shared" si="317"/>
        <v>86.4</v>
      </c>
      <c r="I240" s="20">
        <v>86.4</v>
      </c>
      <c r="J240" s="20"/>
      <c r="K240" s="20"/>
      <c r="L240" s="20"/>
      <c r="M240" s="20">
        <f t="shared" si="325"/>
        <v>100</v>
      </c>
      <c r="N240" s="20">
        <f t="shared" si="326"/>
        <v>0</v>
      </c>
      <c r="O240" s="20">
        <f t="shared" si="327"/>
        <v>100</v>
      </c>
      <c r="P240" s="20">
        <f t="shared" si="328"/>
        <v>0</v>
      </c>
      <c r="Q240" s="20" t="str">
        <f t="shared" si="329"/>
        <v>-</v>
      </c>
      <c r="R240" s="20">
        <f t="shared" si="330"/>
        <v>0</v>
      </c>
      <c r="S240" s="20" t="str">
        <f t="shared" si="331"/>
        <v>-</v>
      </c>
      <c r="T240" s="20">
        <f t="shared" si="332"/>
        <v>0</v>
      </c>
      <c r="U240" s="150"/>
    </row>
    <row r="241" spans="1:21" s="16" customFormat="1" ht="25.5" hidden="1" outlineLevel="2" x14ac:dyDescent="0.25">
      <c r="A241" s="117"/>
      <c r="B241" s="49" t="s">
        <v>837</v>
      </c>
      <c r="C241" s="20">
        <f t="shared" si="324"/>
        <v>309</v>
      </c>
      <c r="D241" s="20">
        <v>309</v>
      </c>
      <c r="E241" s="20"/>
      <c r="F241" s="20"/>
      <c r="G241" s="20"/>
      <c r="H241" s="20">
        <f t="shared" si="317"/>
        <v>309</v>
      </c>
      <c r="I241" s="20">
        <v>309</v>
      </c>
      <c r="J241" s="20"/>
      <c r="K241" s="20"/>
      <c r="L241" s="20"/>
      <c r="M241" s="20">
        <f t="shared" si="325"/>
        <v>100</v>
      </c>
      <c r="N241" s="20">
        <f t="shared" si="326"/>
        <v>0</v>
      </c>
      <c r="O241" s="20">
        <f t="shared" si="327"/>
        <v>100</v>
      </c>
      <c r="P241" s="20">
        <f t="shared" si="328"/>
        <v>0</v>
      </c>
      <c r="Q241" s="20" t="str">
        <f t="shared" si="329"/>
        <v>-</v>
      </c>
      <c r="R241" s="20">
        <f t="shared" si="330"/>
        <v>0</v>
      </c>
      <c r="S241" s="20" t="str">
        <f t="shared" si="331"/>
        <v>-</v>
      </c>
      <c r="T241" s="20">
        <f t="shared" si="332"/>
        <v>0</v>
      </c>
      <c r="U241" s="150"/>
    </row>
    <row r="242" spans="1:21" s="16" customFormat="1" ht="83.25" hidden="1" customHeight="1" outlineLevel="1" x14ac:dyDescent="0.25">
      <c r="A242" s="44"/>
      <c r="B242" s="50" t="s">
        <v>155</v>
      </c>
      <c r="C242" s="23">
        <f t="shared" si="294"/>
        <v>15101.499999999998</v>
      </c>
      <c r="D242" s="23">
        <f>SUM(D243:D247)</f>
        <v>14913.599999999999</v>
      </c>
      <c r="E242" s="23">
        <f>SUM(E243:E247)</f>
        <v>187.9</v>
      </c>
      <c r="F242" s="23">
        <f>SUM(F243:F247)</f>
        <v>0</v>
      </c>
      <c r="G242" s="23">
        <f>SUM(G243:G247)</f>
        <v>0</v>
      </c>
      <c r="H242" s="23">
        <f t="shared" si="295"/>
        <v>14666.499999999998</v>
      </c>
      <c r="I242" s="23">
        <f>SUM(I243:I247)</f>
        <v>14478.599999999999</v>
      </c>
      <c r="J242" s="23">
        <f>SUM(J243:J247)</f>
        <v>187.9</v>
      </c>
      <c r="K242" s="23">
        <f>SUM(K243:K247)</f>
        <v>0</v>
      </c>
      <c r="L242" s="23">
        <f>SUM(L243:L247)</f>
        <v>0</v>
      </c>
      <c r="M242" s="23">
        <f t="shared" si="220"/>
        <v>97.119491441247561</v>
      </c>
      <c r="N242" s="23">
        <f t="shared" si="302"/>
        <v>435</v>
      </c>
      <c r="O242" s="23">
        <f t="shared" si="221"/>
        <v>97.083199227550693</v>
      </c>
      <c r="P242" s="23">
        <f t="shared" si="303"/>
        <v>435</v>
      </c>
      <c r="Q242" s="23">
        <f t="shared" si="222"/>
        <v>100</v>
      </c>
      <c r="R242" s="23">
        <f t="shared" si="304"/>
        <v>0</v>
      </c>
      <c r="S242" s="23" t="str">
        <f t="shared" si="223"/>
        <v>-</v>
      </c>
      <c r="T242" s="23">
        <f t="shared" si="305"/>
        <v>0</v>
      </c>
      <c r="U242" s="150"/>
    </row>
    <row r="243" spans="1:21" s="16" customFormat="1" ht="25.5" hidden="1" outlineLevel="2" x14ac:dyDescent="0.25">
      <c r="A243" s="118"/>
      <c r="B243" s="49" t="s">
        <v>152</v>
      </c>
      <c r="C243" s="20">
        <f t="shared" si="294"/>
        <v>132</v>
      </c>
      <c r="D243" s="20">
        <v>132</v>
      </c>
      <c r="E243" s="20">
        <v>0</v>
      </c>
      <c r="F243" s="20">
        <v>0</v>
      </c>
      <c r="G243" s="20">
        <v>0</v>
      </c>
      <c r="H243" s="20">
        <f t="shared" si="295"/>
        <v>132</v>
      </c>
      <c r="I243" s="20">
        <v>132</v>
      </c>
      <c r="J243" s="20">
        <v>0</v>
      </c>
      <c r="K243" s="20">
        <v>0</v>
      </c>
      <c r="L243" s="20">
        <v>0</v>
      </c>
      <c r="M243" s="20">
        <f t="shared" si="220"/>
        <v>100</v>
      </c>
      <c r="N243" s="20">
        <f t="shared" si="302"/>
        <v>0</v>
      </c>
      <c r="O243" s="20">
        <f t="shared" si="221"/>
        <v>100</v>
      </c>
      <c r="P243" s="20">
        <f t="shared" si="303"/>
        <v>0</v>
      </c>
      <c r="Q243" s="20" t="str">
        <f t="shared" si="222"/>
        <v>-</v>
      </c>
      <c r="R243" s="20">
        <f t="shared" si="304"/>
        <v>0</v>
      </c>
      <c r="S243" s="20" t="str">
        <f t="shared" si="223"/>
        <v>-</v>
      </c>
      <c r="T243" s="20">
        <f t="shared" si="305"/>
        <v>0</v>
      </c>
      <c r="U243" s="150"/>
    </row>
    <row r="244" spans="1:21" s="16" customFormat="1" ht="51" hidden="1" outlineLevel="2" x14ac:dyDescent="0.25">
      <c r="A244" s="118"/>
      <c r="B244" s="49" t="s">
        <v>199</v>
      </c>
      <c r="C244" s="20">
        <f t="shared" si="294"/>
        <v>460.8</v>
      </c>
      <c r="D244" s="20">
        <v>460.8</v>
      </c>
      <c r="E244" s="20">
        <v>0</v>
      </c>
      <c r="F244" s="20">
        <v>0</v>
      </c>
      <c r="G244" s="20">
        <v>0</v>
      </c>
      <c r="H244" s="20">
        <f t="shared" si="295"/>
        <v>415.8</v>
      </c>
      <c r="I244" s="20">
        <v>415.8</v>
      </c>
      <c r="J244" s="20">
        <v>0</v>
      </c>
      <c r="K244" s="20">
        <v>0</v>
      </c>
      <c r="L244" s="20">
        <v>0</v>
      </c>
      <c r="M244" s="20">
        <f t="shared" si="220"/>
        <v>90.234375</v>
      </c>
      <c r="N244" s="20">
        <f t="shared" si="302"/>
        <v>45</v>
      </c>
      <c r="O244" s="20">
        <f t="shared" si="221"/>
        <v>90.234375</v>
      </c>
      <c r="P244" s="20">
        <f t="shared" si="303"/>
        <v>45</v>
      </c>
      <c r="Q244" s="20" t="str">
        <f t="shared" si="222"/>
        <v>-</v>
      </c>
      <c r="R244" s="20">
        <f t="shared" si="304"/>
        <v>0</v>
      </c>
      <c r="S244" s="20" t="str">
        <f t="shared" si="223"/>
        <v>-</v>
      </c>
      <c r="T244" s="20">
        <f t="shared" si="305"/>
        <v>0</v>
      </c>
      <c r="U244" s="151"/>
    </row>
    <row r="245" spans="1:21" s="16" customFormat="1" ht="38.25" hidden="1" outlineLevel="2" x14ac:dyDescent="0.25">
      <c r="A245" s="55"/>
      <c r="B245" s="49" t="s">
        <v>153</v>
      </c>
      <c r="C245" s="20">
        <f t="shared" si="294"/>
        <v>274.39999999999998</v>
      </c>
      <c r="D245" s="20">
        <v>86.5</v>
      </c>
      <c r="E245" s="20">
        <v>187.9</v>
      </c>
      <c r="F245" s="20">
        <v>0</v>
      </c>
      <c r="G245" s="20">
        <v>0</v>
      </c>
      <c r="H245" s="20">
        <f t="shared" si="295"/>
        <v>274.3</v>
      </c>
      <c r="I245" s="20">
        <v>86.4</v>
      </c>
      <c r="J245" s="20">
        <v>187.9</v>
      </c>
      <c r="K245" s="20">
        <v>0</v>
      </c>
      <c r="L245" s="20">
        <v>0</v>
      </c>
      <c r="M245" s="20">
        <f t="shared" si="220"/>
        <v>99.963556851311964</v>
      </c>
      <c r="N245" s="20">
        <f t="shared" si="302"/>
        <v>9.9999999999965894E-2</v>
      </c>
      <c r="O245" s="20">
        <f t="shared" si="221"/>
        <v>99.884393063583815</v>
      </c>
      <c r="P245" s="20">
        <f t="shared" si="303"/>
        <v>9.9999999999994316E-2</v>
      </c>
      <c r="Q245" s="20">
        <f t="shared" si="222"/>
        <v>100</v>
      </c>
      <c r="R245" s="20">
        <f t="shared" si="304"/>
        <v>0</v>
      </c>
      <c r="S245" s="20" t="str">
        <f t="shared" si="223"/>
        <v>-</v>
      </c>
      <c r="T245" s="20">
        <f t="shared" si="305"/>
        <v>0</v>
      </c>
      <c r="U245" s="150"/>
    </row>
    <row r="246" spans="1:21" s="16" customFormat="1" ht="38.25" hidden="1" outlineLevel="2" x14ac:dyDescent="0.25">
      <c r="A246" s="118"/>
      <c r="B246" s="54" t="s">
        <v>197</v>
      </c>
      <c r="C246" s="20">
        <f t="shared" si="294"/>
        <v>4450</v>
      </c>
      <c r="D246" s="20">
        <v>4450</v>
      </c>
      <c r="E246" s="20">
        <v>0</v>
      </c>
      <c r="F246" s="20">
        <v>0</v>
      </c>
      <c r="G246" s="20">
        <v>0</v>
      </c>
      <c r="H246" s="20">
        <f t="shared" si="295"/>
        <v>4450</v>
      </c>
      <c r="I246" s="20">
        <v>4450</v>
      </c>
      <c r="J246" s="20">
        <v>0</v>
      </c>
      <c r="K246" s="20">
        <v>0</v>
      </c>
      <c r="L246" s="20">
        <v>0</v>
      </c>
      <c r="M246" s="20">
        <f t="shared" si="220"/>
        <v>100</v>
      </c>
      <c r="N246" s="20">
        <f t="shared" si="302"/>
        <v>0</v>
      </c>
      <c r="O246" s="20">
        <f t="shared" si="221"/>
        <v>100</v>
      </c>
      <c r="P246" s="20">
        <f t="shared" si="303"/>
        <v>0</v>
      </c>
      <c r="Q246" s="20" t="str">
        <f t="shared" si="222"/>
        <v>-</v>
      </c>
      <c r="R246" s="20">
        <f t="shared" si="304"/>
        <v>0</v>
      </c>
      <c r="S246" s="20" t="str">
        <f t="shared" si="223"/>
        <v>-</v>
      </c>
      <c r="T246" s="20">
        <f t="shared" si="305"/>
        <v>0</v>
      </c>
      <c r="U246" s="150"/>
    </row>
    <row r="247" spans="1:21" s="16" customFormat="1" ht="63.75" hidden="1" outlineLevel="2" x14ac:dyDescent="0.25">
      <c r="A247" s="118"/>
      <c r="B247" s="49" t="s">
        <v>198</v>
      </c>
      <c r="C247" s="20">
        <f t="shared" si="294"/>
        <v>9784.2999999999993</v>
      </c>
      <c r="D247" s="20">
        <v>9784.2999999999993</v>
      </c>
      <c r="E247" s="20">
        <v>0</v>
      </c>
      <c r="F247" s="20">
        <v>0</v>
      </c>
      <c r="G247" s="20">
        <v>0</v>
      </c>
      <c r="H247" s="20">
        <f t="shared" si="295"/>
        <v>9394.4</v>
      </c>
      <c r="I247" s="20">
        <v>9394.4</v>
      </c>
      <c r="J247" s="20">
        <v>0</v>
      </c>
      <c r="K247" s="20">
        <v>0</v>
      </c>
      <c r="L247" s="20">
        <v>0</v>
      </c>
      <c r="M247" s="20">
        <f t="shared" si="220"/>
        <v>96.015044510082475</v>
      </c>
      <c r="N247" s="20">
        <f t="shared" si="302"/>
        <v>389.89999999999964</v>
      </c>
      <c r="O247" s="20">
        <f t="shared" si="221"/>
        <v>96.015044510082475</v>
      </c>
      <c r="P247" s="20">
        <f t="shared" si="303"/>
        <v>389.89999999999964</v>
      </c>
      <c r="Q247" s="20" t="str">
        <f t="shared" si="222"/>
        <v>-</v>
      </c>
      <c r="R247" s="20">
        <f t="shared" si="304"/>
        <v>0</v>
      </c>
      <c r="S247" s="20" t="str">
        <f t="shared" si="223"/>
        <v>-</v>
      </c>
      <c r="T247" s="20">
        <f t="shared" si="305"/>
        <v>0</v>
      </c>
      <c r="U247" s="45" t="s">
        <v>1027</v>
      </c>
    </row>
    <row r="248" spans="1:21" s="9" customFormat="1" ht="27" collapsed="1" x14ac:dyDescent="0.25">
      <c r="A248" s="21">
        <v>15</v>
      </c>
      <c r="B248" s="6" t="s">
        <v>314</v>
      </c>
      <c r="C248" s="7">
        <f t="shared" si="294"/>
        <v>64893.2</v>
      </c>
      <c r="D248" s="7">
        <f>SUM(D249:D259)</f>
        <v>9494.1999999999989</v>
      </c>
      <c r="E248" s="7">
        <f>SUM(E249:E259)</f>
        <v>55399</v>
      </c>
      <c r="F248" s="7">
        <f>SUM(F249:F258)</f>
        <v>0</v>
      </c>
      <c r="G248" s="7">
        <f>SUM(G249:G258)</f>
        <v>0</v>
      </c>
      <c r="H248" s="7">
        <f t="shared" si="295"/>
        <v>63284.2</v>
      </c>
      <c r="I248" s="7">
        <f>SUM(I249:I259)</f>
        <v>7885.1999999999989</v>
      </c>
      <c r="J248" s="7">
        <f>SUM(J249:J259)</f>
        <v>55399</v>
      </c>
      <c r="K248" s="7">
        <f>SUM(K249:K258)</f>
        <v>0</v>
      </c>
      <c r="L248" s="7">
        <f>SUM(L249:L258)</f>
        <v>0</v>
      </c>
      <c r="M248" s="7">
        <f t="shared" si="220"/>
        <v>97.520541443479431</v>
      </c>
      <c r="N248" s="7">
        <f t="shared" si="302"/>
        <v>1609</v>
      </c>
      <c r="O248" s="7">
        <f t="shared" si="221"/>
        <v>83.052811189989669</v>
      </c>
      <c r="P248" s="7">
        <f t="shared" si="303"/>
        <v>1609</v>
      </c>
      <c r="Q248" s="7">
        <f t="shared" si="222"/>
        <v>100</v>
      </c>
      <c r="R248" s="7">
        <f t="shared" si="304"/>
        <v>0</v>
      </c>
      <c r="S248" s="7" t="str">
        <f t="shared" si="223"/>
        <v>-</v>
      </c>
      <c r="T248" s="7">
        <f t="shared" si="305"/>
        <v>0</v>
      </c>
      <c r="U248" s="184"/>
    </row>
    <row r="249" spans="1:21" s="16" customFormat="1" ht="38.25" hidden="1" outlineLevel="1" x14ac:dyDescent="0.25">
      <c r="A249" s="44"/>
      <c r="B249" s="49" t="s">
        <v>156</v>
      </c>
      <c r="C249" s="20">
        <f t="shared" si="294"/>
        <v>29609</v>
      </c>
      <c r="D249" s="20">
        <v>2961</v>
      </c>
      <c r="E249" s="20">
        <v>26648</v>
      </c>
      <c r="F249" s="20">
        <v>0</v>
      </c>
      <c r="G249" s="20">
        <v>0</v>
      </c>
      <c r="H249" s="20">
        <f t="shared" si="295"/>
        <v>29609</v>
      </c>
      <c r="I249" s="20">
        <v>2961</v>
      </c>
      <c r="J249" s="20">
        <v>26648</v>
      </c>
      <c r="K249" s="20">
        <v>0</v>
      </c>
      <c r="L249" s="20">
        <v>0</v>
      </c>
      <c r="M249" s="20">
        <f t="shared" ref="M249:M289" si="333">IFERROR(H249/C249*100,"-")</f>
        <v>100</v>
      </c>
      <c r="N249" s="20">
        <f t="shared" si="302"/>
        <v>0</v>
      </c>
      <c r="O249" s="20">
        <f t="shared" ref="O249:O289" si="334">IFERROR(I249/D249*100,"-")</f>
        <v>100</v>
      </c>
      <c r="P249" s="20">
        <f t="shared" si="303"/>
        <v>0</v>
      </c>
      <c r="Q249" s="20">
        <f t="shared" ref="Q249:Q289" si="335">IFERROR(J249/E249*100,"-")</f>
        <v>100</v>
      </c>
      <c r="R249" s="20">
        <f t="shared" si="304"/>
        <v>0</v>
      </c>
      <c r="S249" s="20" t="str">
        <f t="shared" ref="S249:S289" si="336">IFERROR(K249/F249*100,"-")</f>
        <v>-</v>
      </c>
      <c r="T249" s="20">
        <f t="shared" si="305"/>
        <v>0</v>
      </c>
      <c r="U249" s="45" t="s">
        <v>1028</v>
      </c>
    </row>
    <row r="250" spans="1:21" s="16" customFormat="1" ht="38.25" hidden="1" outlineLevel="1" x14ac:dyDescent="0.25">
      <c r="A250" s="44"/>
      <c r="B250" s="49" t="s">
        <v>157</v>
      </c>
      <c r="C250" s="20">
        <f t="shared" si="294"/>
        <v>31946</v>
      </c>
      <c r="D250" s="20">
        <v>3195</v>
      </c>
      <c r="E250" s="20">
        <v>28751</v>
      </c>
      <c r="F250" s="20">
        <v>0</v>
      </c>
      <c r="G250" s="20">
        <v>0</v>
      </c>
      <c r="H250" s="20">
        <f t="shared" si="295"/>
        <v>31946</v>
      </c>
      <c r="I250" s="20">
        <v>3195</v>
      </c>
      <c r="J250" s="20">
        <v>28751</v>
      </c>
      <c r="K250" s="20">
        <v>0</v>
      </c>
      <c r="L250" s="20">
        <v>0</v>
      </c>
      <c r="M250" s="20">
        <f t="shared" si="333"/>
        <v>100</v>
      </c>
      <c r="N250" s="20">
        <f t="shared" si="302"/>
        <v>0</v>
      </c>
      <c r="O250" s="20">
        <f t="shared" si="334"/>
        <v>100</v>
      </c>
      <c r="P250" s="20">
        <f t="shared" si="303"/>
        <v>0</v>
      </c>
      <c r="Q250" s="20">
        <f t="shared" si="335"/>
        <v>100</v>
      </c>
      <c r="R250" s="20">
        <f t="shared" si="304"/>
        <v>0</v>
      </c>
      <c r="S250" s="20" t="str">
        <f t="shared" si="336"/>
        <v>-</v>
      </c>
      <c r="T250" s="20">
        <f t="shared" si="305"/>
        <v>0</v>
      </c>
      <c r="U250" s="45" t="s">
        <v>1029</v>
      </c>
    </row>
    <row r="251" spans="1:21" s="16" customFormat="1" ht="51" hidden="1" outlineLevel="1" x14ac:dyDescent="0.25">
      <c r="A251" s="119"/>
      <c r="B251" s="49" t="s">
        <v>519</v>
      </c>
      <c r="C251" s="20">
        <f t="shared" si="294"/>
        <v>1600</v>
      </c>
      <c r="D251" s="20">
        <v>1600</v>
      </c>
      <c r="E251" s="20">
        <v>0</v>
      </c>
      <c r="F251" s="20">
        <v>0</v>
      </c>
      <c r="G251" s="20">
        <v>0</v>
      </c>
      <c r="H251" s="20">
        <f t="shared" si="295"/>
        <v>0</v>
      </c>
      <c r="I251" s="20">
        <v>0</v>
      </c>
      <c r="J251" s="20">
        <v>0</v>
      </c>
      <c r="K251" s="20">
        <v>0</v>
      </c>
      <c r="L251" s="20">
        <v>0</v>
      </c>
      <c r="M251" s="20">
        <f t="shared" si="333"/>
        <v>0</v>
      </c>
      <c r="N251" s="20">
        <f t="shared" si="302"/>
        <v>1600</v>
      </c>
      <c r="O251" s="20">
        <f t="shared" si="334"/>
        <v>0</v>
      </c>
      <c r="P251" s="20">
        <f t="shared" si="303"/>
        <v>1600</v>
      </c>
      <c r="Q251" s="20" t="str">
        <f t="shared" si="335"/>
        <v>-</v>
      </c>
      <c r="R251" s="20">
        <f t="shared" si="304"/>
        <v>0</v>
      </c>
      <c r="S251" s="20" t="str">
        <f t="shared" si="336"/>
        <v>-</v>
      </c>
      <c r="T251" s="20">
        <f t="shared" si="305"/>
        <v>0</v>
      </c>
      <c r="U251" s="180" t="s">
        <v>1030</v>
      </c>
    </row>
    <row r="252" spans="1:21" s="16" customFormat="1" ht="38.25" hidden="1" outlineLevel="1" x14ac:dyDescent="0.25">
      <c r="A252" s="120"/>
      <c r="B252" s="49" t="s">
        <v>520</v>
      </c>
      <c r="C252" s="20">
        <f t="shared" si="294"/>
        <v>293.5</v>
      </c>
      <c r="D252" s="20">
        <v>293.5</v>
      </c>
      <c r="E252" s="20">
        <v>0</v>
      </c>
      <c r="F252" s="20">
        <v>0</v>
      </c>
      <c r="G252" s="20">
        <v>0</v>
      </c>
      <c r="H252" s="20">
        <f t="shared" si="295"/>
        <v>293.5</v>
      </c>
      <c r="I252" s="20">
        <v>293.5</v>
      </c>
      <c r="J252" s="20">
        <v>0</v>
      </c>
      <c r="K252" s="20">
        <v>0</v>
      </c>
      <c r="L252" s="20">
        <v>0</v>
      </c>
      <c r="M252" s="20">
        <f t="shared" si="333"/>
        <v>100</v>
      </c>
      <c r="N252" s="20">
        <f t="shared" si="302"/>
        <v>0</v>
      </c>
      <c r="O252" s="20">
        <f t="shared" si="334"/>
        <v>100</v>
      </c>
      <c r="P252" s="20">
        <f t="shared" si="303"/>
        <v>0</v>
      </c>
      <c r="Q252" s="20" t="str">
        <f t="shared" si="335"/>
        <v>-</v>
      </c>
      <c r="R252" s="20">
        <f t="shared" si="304"/>
        <v>0</v>
      </c>
      <c r="S252" s="20" t="str">
        <f t="shared" si="336"/>
        <v>-</v>
      </c>
      <c r="T252" s="20">
        <f t="shared" si="305"/>
        <v>0</v>
      </c>
      <c r="U252" s="150"/>
    </row>
    <row r="253" spans="1:21" s="16" customFormat="1" ht="90" hidden="1" outlineLevel="1" x14ac:dyDescent="0.25">
      <c r="A253" s="119"/>
      <c r="B253" s="49" t="s">
        <v>158</v>
      </c>
      <c r="C253" s="20">
        <f t="shared" si="294"/>
        <v>330</v>
      </c>
      <c r="D253" s="20">
        <v>330</v>
      </c>
      <c r="E253" s="20">
        <v>0</v>
      </c>
      <c r="F253" s="20">
        <v>0</v>
      </c>
      <c r="G253" s="20">
        <v>0</v>
      </c>
      <c r="H253" s="20">
        <f t="shared" si="295"/>
        <v>329.7</v>
      </c>
      <c r="I253" s="20">
        <v>329.7</v>
      </c>
      <c r="J253" s="20">
        <v>0</v>
      </c>
      <c r="K253" s="20">
        <v>0</v>
      </c>
      <c r="L253" s="20">
        <v>0</v>
      </c>
      <c r="M253" s="20">
        <f t="shared" si="333"/>
        <v>99.909090909090907</v>
      </c>
      <c r="N253" s="20">
        <f t="shared" si="302"/>
        <v>0.30000000000001137</v>
      </c>
      <c r="O253" s="20">
        <f t="shared" si="334"/>
        <v>99.909090909090907</v>
      </c>
      <c r="P253" s="20">
        <f t="shared" si="303"/>
        <v>0.30000000000001137</v>
      </c>
      <c r="Q253" s="20" t="str">
        <f t="shared" si="335"/>
        <v>-</v>
      </c>
      <c r="R253" s="20">
        <f t="shared" si="304"/>
        <v>0</v>
      </c>
      <c r="S253" s="20" t="str">
        <f t="shared" si="336"/>
        <v>-</v>
      </c>
      <c r="T253" s="20">
        <f t="shared" si="305"/>
        <v>0</v>
      </c>
      <c r="U253" s="180" t="s">
        <v>893</v>
      </c>
    </row>
    <row r="254" spans="1:21" s="16" customFormat="1" ht="69" hidden="1" customHeight="1" outlineLevel="1" x14ac:dyDescent="0.25">
      <c r="A254" s="44"/>
      <c r="B254" s="49" t="s">
        <v>159</v>
      </c>
      <c r="C254" s="20">
        <f t="shared" si="294"/>
        <v>226.4</v>
      </c>
      <c r="D254" s="20">
        <v>226.4</v>
      </c>
      <c r="E254" s="20">
        <v>0</v>
      </c>
      <c r="F254" s="20">
        <v>0</v>
      </c>
      <c r="G254" s="20">
        <v>0</v>
      </c>
      <c r="H254" s="20">
        <f t="shared" si="295"/>
        <v>226.4</v>
      </c>
      <c r="I254" s="20">
        <v>226.4</v>
      </c>
      <c r="J254" s="20">
        <v>0</v>
      </c>
      <c r="K254" s="20">
        <v>0</v>
      </c>
      <c r="L254" s="20">
        <v>0</v>
      </c>
      <c r="M254" s="20">
        <f t="shared" si="333"/>
        <v>100</v>
      </c>
      <c r="N254" s="20">
        <f t="shared" si="302"/>
        <v>0</v>
      </c>
      <c r="O254" s="20">
        <f t="shared" si="334"/>
        <v>100</v>
      </c>
      <c r="P254" s="20">
        <f t="shared" si="303"/>
        <v>0</v>
      </c>
      <c r="Q254" s="20" t="str">
        <f t="shared" si="335"/>
        <v>-</v>
      </c>
      <c r="R254" s="20">
        <f t="shared" si="304"/>
        <v>0</v>
      </c>
      <c r="S254" s="20" t="str">
        <f t="shared" si="336"/>
        <v>-</v>
      </c>
      <c r="T254" s="20">
        <f t="shared" si="305"/>
        <v>0</v>
      </c>
      <c r="U254" s="150"/>
    </row>
    <row r="255" spans="1:21" s="16" customFormat="1" ht="75" hidden="1" outlineLevel="1" x14ac:dyDescent="0.25">
      <c r="A255" s="44"/>
      <c r="B255" s="49" t="s">
        <v>160</v>
      </c>
      <c r="C255" s="20">
        <f t="shared" si="294"/>
        <v>450</v>
      </c>
      <c r="D255" s="20">
        <v>450</v>
      </c>
      <c r="E255" s="20">
        <v>0</v>
      </c>
      <c r="F255" s="20">
        <v>0</v>
      </c>
      <c r="G255" s="20">
        <v>0</v>
      </c>
      <c r="H255" s="20">
        <f t="shared" si="295"/>
        <v>443</v>
      </c>
      <c r="I255" s="20">
        <v>443</v>
      </c>
      <c r="J255" s="20">
        <v>0</v>
      </c>
      <c r="K255" s="20">
        <v>0</v>
      </c>
      <c r="L255" s="20">
        <v>0</v>
      </c>
      <c r="M255" s="20">
        <f t="shared" si="333"/>
        <v>98.444444444444443</v>
      </c>
      <c r="N255" s="20">
        <f t="shared" si="302"/>
        <v>7</v>
      </c>
      <c r="O255" s="20">
        <f t="shared" si="334"/>
        <v>98.444444444444443</v>
      </c>
      <c r="P255" s="20">
        <f t="shared" si="303"/>
        <v>7</v>
      </c>
      <c r="Q255" s="20" t="str">
        <f t="shared" si="335"/>
        <v>-</v>
      </c>
      <c r="R255" s="20">
        <f t="shared" si="304"/>
        <v>0</v>
      </c>
      <c r="S255" s="20" t="str">
        <f t="shared" si="336"/>
        <v>-</v>
      </c>
      <c r="T255" s="20">
        <f t="shared" si="305"/>
        <v>0</v>
      </c>
      <c r="U255" s="45" t="s">
        <v>894</v>
      </c>
    </row>
    <row r="256" spans="1:21" s="16" customFormat="1" ht="90" hidden="1" outlineLevel="1" x14ac:dyDescent="0.25">
      <c r="A256" s="119"/>
      <c r="B256" s="49" t="s">
        <v>161</v>
      </c>
      <c r="C256" s="20">
        <f t="shared" si="294"/>
        <v>70</v>
      </c>
      <c r="D256" s="20">
        <v>70</v>
      </c>
      <c r="E256" s="20">
        <v>0</v>
      </c>
      <c r="F256" s="20">
        <v>0</v>
      </c>
      <c r="G256" s="20">
        <v>0</v>
      </c>
      <c r="H256" s="20">
        <f t="shared" si="295"/>
        <v>68.400000000000006</v>
      </c>
      <c r="I256" s="20">
        <v>68.400000000000006</v>
      </c>
      <c r="J256" s="20">
        <v>0</v>
      </c>
      <c r="K256" s="20">
        <v>0</v>
      </c>
      <c r="L256" s="20">
        <v>0</v>
      </c>
      <c r="M256" s="20">
        <f t="shared" si="333"/>
        <v>97.714285714285722</v>
      </c>
      <c r="N256" s="20">
        <f t="shared" si="302"/>
        <v>1.5999999999999943</v>
      </c>
      <c r="O256" s="20">
        <f t="shared" si="334"/>
        <v>97.714285714285722</v>
      </c>
      <c r="P256" s="20">
        <f t="shared" si="303"/>
        <v>1.5999999999999943</v>
      </c>
      <c r="Q256" s="20" t="str">
        <f t="shared" si="335"/>
        <v>-</v>
      </c>
      <c r="R256" s="20">
        <f t="shared" si="304"/>
        <v>0</v>
      </c>
      <c r="S256" s="20" t="str">
        <f t="shared" si="336"/>
        <v>-</v>
      </c>
      <c r="T256" s="20">
        <f t="shared" si="305"/>
        <v>0</v>
      </c>
      <c r="U256" s="45" t="s">
        <v>1031</v>
      </c>
    </row>
    <row r="257" spans="1:21" s="16" customFormat="1" ht="51" hidden="1" outlineLevel="1" x14ac:dyDescent="0.25">
      <c r="A257" s="119"/>
      <c r="B257" s="49" t="s">
        <v>283</v>
      </c>
      <c r="C257" s="20">
        <f t="shared" si="294"/>
        <v>150</v>
      </c>
      <c r="D257" s="20">
        <v>150</v>
      </c>
      <c r="E257" s="20">
        <v>0</v>
      </c>
      <c r="F257" s="20">
        <v>0</v>
      </c>
      <c r="G257" s="20">
        <v>0</v>
      </c>
      <c r="H257" s="20">
        <f t="shared" si="295"/>
        <v>150</v>
      </c>
      <c r="I257" s="20">
        <v>150</v>
      </c>
      <c r="J257" s="20">
        <v>0</v>
      </c>
      <c r="K257" s="20">
        <v>0</v>
      </c>
      <c r="L257" s="20">
        <v>0</v>
      </c>
      <c r="M257" s="20">
        <f t="shared" si="333"/>
        <v>100</v>
      </c>
      <c r="N257" s="20">
        <f t="shared" si="302"/>
        <v>0</v>
      </c>
      <c r="O257" s="20">
        <f t="shared" si="334"/>
        <v>100</v>
      </c>
      <c r="P257" s="20">
        <f t="shared" si="303"/>
        <v>0</v>
      </c>
      <c r="Q257" s="20" t="str">
        <f t="shared" si="335"/>
        <v>-</v>
      </c>
      <c r="R257" s="20">
        <f t="shared" si="304"/>
        <v>0</v>
      </c>
      <c r="S257" s="20" t="str">
        <f t="shared" si="336"/>
        <v>-</v>
      </c>
      <c r="T257" s="20">
        <f t="shared" si="305"/>
        <v>0</v>
      </c>
      <c r="U257" s="45" t="s">
        <v>854</v>
      </c>
    </row>
    <row r="258" spans="1:21" s="16" customFormat="1" ht="51" hidden="1" outlineLevel="1" x14ac:dyDescent="0.25">
      <c r="A258" s="119"/>
      <c r="B258" s="49" t="s">
        <v>284</v>
      </c>
      <c r="C258" s="20">
        <f t="shared" si="294"/>
        <v>100</v>
      </c>
      <c r="D258" s="20">
        <v>100</v>
      </c>
      <c r="E258" s="20">
        <v>0</v>
      </c>
      <c r="F258" s="20">
        <v>0</v>
      </c>
      <c r="G258" s="20">
        <v>0</v>
      </c>
      <c r="H258" s="20">
        <f t="shared" si="295"/>
        <v>100</v>
      </c>
      <c r="I258" s="20">
        <v>100</v>
      </c>
      <c r="J258" s="20">
        <v>0</v>
      </c>
      <c r="K258" s="20">
        <v>0</v>
      </c>
      <c r="L258" s="20">
        <v>0</v>
      </c>
      <c r="M258" s="20">
        <f t="shared" si="333"/>
        <v>100</v>
      </c>
      <c r="N258" s="20">
        <f t="shared" si="302"/>
        <v>0</v>
      </c>
      <c r="O258" s="20">
        <f t="shared" si="334"/>
        <v>100</v>
      </c>
      <c r="P258" s="20">
        <f t="shared" si="303"/>
        <v>0</v>
      </c>
      <c r="Q258" s="20" t="str">
        <f t="shared" si="335"/>
        <v>-</v>
      </c>
      <c r="R258" s="20">
        <f t="shared" si="304"/>
        <v>0</v>
      </c>
      <c r="S258" s="20" t="str">
        <f t="shared" si="336"/>
        <v>-</v>
      </c>
      <c r="T258" s="20">
        <f t="shared" si="305"/>
        <v>0</v>
      </c>
      <c r="U258" s="150"/>
    </row>
    <row r="259" spans="1:21" s="16" customFormat="1" ht="45" hidden="1" outlineLevel="1" x14ac:dyDescent="0.25">
      <c r="A259" s="119"/>
      <c r="B259" s="45" t="s">
        <v>860</v>
      </c>
      <c r="C259" s="20">
        <f t="shared" si="294"/>
        <v>118.3</v>
      </c>
      <c r="D259" s="20">
        <v>118.3</v>
      </c>
      <c r="E259" s="20"/>
      <c r="F259" s="20"/>
      <c r="G259" s="20"/>
      <c r="H259" s="20">
        <f t="shared" si="295"/>
        <v>118.2</v>
      </c>
      <c r="I259" s="20">
        <v>118.2</v>
      </c>
      <c r="J259" s="20"/>
      <c r="K259" s="20"/>
      <c r="L259" s="20"/>
      <c r="M259" s="20">
        <f t="shared" si="333"/>
        <v>99.915469146238379</v>
      </c>
      <c r="N259" s="20">
        <f t="shared" si="302"/>
        <v>9.9999999999994316E-2</v>
      </c>
      <c r="O259" s="20">
        <f t="shared" si="334"/>
        <v>99.915469146238379</v>
      </c>
      <c r="P259" s="20">
        <f t="shared" si="303"/>
        <v>9.9999999999994316E-2</v>
      </c>
      <c r="Q259" s="20"/>
      <c r="R259" s="20"/>
      <c r="S259" s="20"/>
      <c r="T259" s="20"/>
      <c r="U259" s="45" t="s">
        <v>1032</v>
      </c>
    </row>
    <row r="260" spans="1:21" s="9" customFormat="1" ht="40.5" collapsed="1" x14ac:dyDescent="0.25">
      <c r="A260" s="21">
        <v>16</v>
      </c>
      <c r="B260" s="6" t="s">
        <v>195</v>
      </c>
      <c r="C260" s="7">
        <f t="shared" si="294"/>
        <v>177715.7</v>
      </c>
      <c r="D260" s="7">
        <f>SUM(D261:D264)</f>
        <v>58815.700000000004</v>
      </c>
      <c r="E260" s="7">
        <f>SUM(E261:E264)</f>
        <v>118900</v>
      </c>
      <c r="F260" s="7">
        <f>SUM(F261:F264)</f>
        <v>0</v>
      </c>
      <c r="G260" s="7">
        <f>SUM(G261:G264)</f>
        <v>0</v>
      </c>
      <c r="H260" s="7">
        <f t="shared" si="295"/>
        <v>175733.40000000002</v>
      </c>
      <c r="I260" s="7">
        <f>SUM(I261:I264)</f>
        <v>56833.400000000009</v>
      </c>
      <c r="J260" s="7">
        <f>SUM(J261:J264)</f>
        <v>118900</v>
      </c>
      <c r="K260" s="7">
        <f>SUM(K261:K264)</f>
        <v>0</v>
      </c>
      <c r="L260" s="7">
        <f>SUM(L261:L264)</f>
        <v>0</v>
      </c>
      <c r="M260" s="7">
        <f t="shared" si="333"/>
        <v>98.884566754653648</v>
      </c>
      <c r="N260" s="7">
        <f t="shared" si="302"/>
        <v>1982.2999999999884</v>
      </c>
      <c r="O260" s="7">
        <f t="shared" si="334"/>
        <v>96.629641405271045</v>
      </c>
      <c r="P260" s="7">
        <f t="shared" si="303"/>
        <v>1982.2999999999956</v>
      </c>
      <c r="Q260" s="7">
        <f t="shared" si="335"/>
        <v>100</v>
      </c>
      <c r="R260" s="7">
        <f t="shared" si="304"/>
        <v>0</v>
      </c>
      <c r="S260" s="7" t="str">
        <f t="shared" si="336"/>
        <v>-</v>
      </c>
      <c r="T260" s="7">
        <f t="shared" si="305"/>
        <v>0</v>
      </c>
      <c r="U260" s="184"/>
    </row>
    <row r="261" spans="1:21" s="16" customFormat="1" ht="143.25" hidden="1" customHeight="1" outlineLevel="1" x14ac:dyDescent="0.2">
      <c r="A261" s="121"/>
      <c r="B261" s="122" t="s">
        <v>162</v>
      </c>
      <c r="C261" s="20">
        <f t="shared" si="294"/>
        <v>148086.29999999999</v>
      </c>
      <c r="D261" s="20">
        <v>29186.3</v>
      </c>
      <c r="E261" s="20">
        <v>118900</v>
      </c>
      <c r="F261" s="20">
        <v>0</v>
      </c>
      <c r="G261" s="20">
        <v>0</v>
      </c>
      <c r="H261" s="20">
        <f t="shared" si="295"/>
        <v>146584.29999999999</v>
      </c>
      <c r="I261" s="20">
        <v>27684.3</v>
      </c>
      <c r="J261" s="20">
        <v>118900</v>
      </c>
      <c r="K261" s="20">
        <v>0</v>
      </c>
      <c r="L261" s="20">
        <v>0</v>
      </c>
      <c r="M261" s="20">
        <f t="shared" si="333"/>
        <v>98.985726566198224</v>
      </c>
      <c r="N261" s="20">
        <f t="shared" si="302"/>
        <v>1502</v>
      </c>
      <c r="O261" s="20">
        <f t="shared" si="334"/>
        <v>94.853749875797888</v>
      </c>
      <c r="P261" s="20">
        <f t="shared" si="303"/>
        <v>1502</v>
      </c>
      <c r="Q261" s="20">
        <f>IFERROR(J261/E261*100,"-")</f>
        <v>100</v>
      </c>
      <c r="R261" s="20">
        <f t="shared" si="304"/>
        <v>0</v>
      </c>
      <c r="S261" s="20" t="str">
        <f t="shared" si="336"/>
        <v>-</v>
      </c>
      <c r="T261" s="20">
        <f t="shared" si="305"/>
        <v>0</v>
      </c>
      <c r="U261" s="185" t="s">
        <v>1033</v>
      </c>
    </row>
    <row r="262" spans="1:21" s="16" customFormat="1" ht="120" hidden="1" outlineLevel="1" x14ac:dyDescent="0.2">
      <c r="A262" s="123"/>
      <c r="B262" s="122" t="s">
        <v>163</v>
      </c>
      <c r="C262" s="20">
        <f t="shared" si="294"/>
        <v>11128.1</v>
      </c>
      <c r="D262" s="20">
        <v>11128.1</v>
      </c>
      <c r="E262" s="20">
        <v>0</v>
      </c>
      <c r="F262" s="20">
        <v>0</v>
      </c>
      <c r="G262" s="20">
        <v>0</v>
      </c>
      <c r="H262" s="20">
        <f t="shared" si="295"/>
        <v>11095.5</v>
      </c>
      <c r="I262" s="20">
        <v>11095.5</v>
      </c>
      <c r="J262" s="20">
        <v>0</v>
      </c>
      <c r="K262" s="20">
        <v>0</v>
      </c>
      <c r="L262" s="20">
        <v>0</v>
      </c>
      <c r="M262" s="20">
        <f t="shared" si="333"/>
        <v>99.707047923724616</v>
      </c>
      <c r="N262" s="20">
        <f t="shared" si="302"/>
        <v>32.600000000000364</v>
      </c>
      <c r="O262" s="20">
        <f t="shared" si="334"/>
        <v>99.707047923724616</v>
      </c>
      <c r="P262" s="20">
        <f t="shared" si="303"/>
        <v>32.600000000000364</v>
      </c>
      <c r="Q262" s="20" t="str">
        <f t="shared" si="335"/>
        <v>-</v>
      </c>
      <c r="R262" s="20">
        <f t="shared" si="304"/>
        <v>0</v>
      </c>
      <c r="S262" s="20" t="str">
        <f t="shared" si="336"/>
        <v>-</v>
      </c>
      <c r="T262" s="20">
        <f t="shared" si="305"/>
        <v>0</v>
      </c>
      <c r="U262" s="185" t="s">
        <v>983</v>
      </c>
    </row>
    <row r="263" spans="1:21" s="16" customFormat="1" ht="105" hidden="1" outlineLevel="1" x14ac:dyDescent="0.2">
      <c r="A263" s="121"/>
      <c r="B263" s="122" t="s">
        <v>164</v>
      </c>
      <c r="C263" s="20">
        <f t="shared" si="294"/>
        <v>793.8</v>
      </c>
      <c r="D263" s="20">
        <v>793.8</v>
      </c>
      <c r="E263" s="20">
        <v>0</v>
      </c>
      <c r="F263" s="20">
        <v>0</v>
      </c>
      <c r="G263" s="20">
        <v>0</v>
      </c>
      <c r="H263" s="20">
        <f t="shared" si="295"/>
        <v>793.8</v>
      </c>
      <c r="I263" s="20">
        <v>793.8</v>
      </c>
      <c r="J263" s="20">
        <v>0</v>
      </c>
      <c r="K263" s="20">
        <v>0</v>
      </c>
      <c r="L263" s="20">
        <v>0</v>
      </c>
      <c r="M263" s="20">
        <f t="shared" si="333"/>
        <v>100</v>
      </c>
      <c r="N263" s="20">
        <f t="shared" si="302"/>
        <v>0</v>
      </c>
      <c r="O263" s="20">
        <f t="shared" si="334"/>
        <v>100</v>
      </c>
      <c r="P263" s="20">
        <f t="shared" si="303"/>
        <v>0</v>
      </c>
      <c r="Q263" s="20" t="str">
        <f t="shared" si="335"/>
        <v>-</v>
      </c>
      <c r="R263" s="20">
        <f t="shared" si="304"/>
        <v>0</v>
      </c>
      <c r="S263" s="20" t="str">
        <f t="shared" si="336"/>
        <v>-</v>
      </c>
      <c r="T263" s="20">
        <f t="shared" si="305"/>
        <v>0</v>
      </c>
      <c r="U263" s="45" t="s">
        <v>984</v>
      </c>
    </row>
    <row r="264" spans="1:21" s="16" customFormat="1" ht="210" hidden="1" outlineLevel="1" x14ac:dyDescent="0.2">
      <c r="A264" s="121"/>
      <c r="B264" s="122" t="s">
        <v>317</v>
      </c>
      <c r="C264" s="20">
        <f t="shared" si="294"/>
        <v>17707.5</v>
      </c>
      <c r="D264" s="20">
        <v>17707.5</v>
      </c>
      <c r="E264" s="20">
        <v>0</v>
      </c>
      <c r="F264" s="20">
        <v>0</v>
      </c>
      <c r="G264" s="20">
        <v>0</v>
      </c>
      <c r="H264" s="20">
        <f t="shared" si="295"/>
        <v>17259.8</v>
      </c>
      <c r="I264" s="20">
        <v>17259.8</v>
      </c>
      <c r="J264" s="20">
        <v>0</v>
      </c>
      <c r="K264" s="20">
        <v>0</v>
      </c>
      <c r="L264" s="20">
        <v>0</v>
      </c>
      <c r="M264" s="20">
        <f t="shared" si="333"/>
        <v>97.471692785542842</v>
      </c>
      <c r="N264" s="20">
        <f t="shared" si="302"/>
        <v>447.70000000000073</v>
      </c>
      <c r="O264" s="20">
        <f t="shared" si="334"/>
        <v>97.471692785542842</v>
      </c>
      <c r="P264" s="20">
        <f t="shared" si="303"/>
        <v>447.70000000000073</v>
      </c>
      <c r="Q264" s="20" t="str">
        <f t="shared" si="335"/>
        <v>-</v>
      </c>
      <c r="R264" s="20">
        <f t="shared" si="304"/>
        <v>0</v>
      </c>
      <c r="S264" s="20" t="str">
        <f t="shared" si="336"/>
        <v>-</v>
      </c>
      <c r="T264" s="20">
        <f t="shared" si="305"/>
        <v>0</v>
      </c>
      <c r="U264" s="185" t="s">
        <v>1034</v>
      </c>
    </row>
    <row r="265" spans="1:21" s="9" customFormat="1" ht="32.25" customHeight="1" collapsed="1" x14ac:dyDescent="0.25">
      <c r="A265" s="21">
        <v>17</v>
      </c>
      <c r="B265" s="6" t="s">
        <v>167</v>
      </c>
      <c r="C265" s="7">
        <f t="shared" si="294"/>
        <v>23628.6</v>
      </c>
      <c r="D265" s="7">
        <f>SUM(D266:D267)</f>
        <v>12374</v>
      </c>
      <c r="E265" s="7">
        <f>SUM(E266:E267)</f>
        <v>11254.6</v>
      </c>
      <c r="F265" s="7">
        <f>SUM(F266:F267)</f>
        <v>0</v>
      </c>
      <c r="G265" s="7">
        <f>SUM(G266:G267)</f>
        <v>0</v>
      </c>
      <c r="H265" s="7">
        <f t="shared" si="295"/>
        <v>23583.1</v>
      </c>
      <c r="I265" s="7">
        <f>SUM(I266:I267)</f>
        <v>12328.5</v>
      </c>
      <c r="J265" s="7">
        <f>SUM(J266:J267)</f>
        <v>11254.6</v>
      </c>
      <c r="K265" s="7">
        <f>SUM(K266:K267)</f>
        <v>0</v>
      </c>
      <c r="L265" s="7">
        <f>SUM(L266:L267)</f>
        <v>0</v>
      </c>
      <c r="M265" s="7">
        <f t="shared" si="333"/>
        <v>99.80743675037877</v>
      </c>
      <c r="N265" s="7">
        <f t="shared" si="302"/>
        <v>45.5</v>
      </c>
      <c r="O265" s="7">
        <f t="shared" si="334"/>
        <v>99.632293518668178</v>
      </c>
      <c r="P265" s="7">
        <f t="shared" si="303"/>
        <v>45.5</v>
      </c>
      <c r="Q265" s="7">
        <f t="shared" si="335"/>
        <v>100</v>
      </c>
      <c r="R265" s="7">
        <f t="shared" si="304"/>
        <v>0</v>
      </c>
      <c r="S265" s="7" t="str">
        <f t="shared" si="336"/>
        <v>-</v>
      </c>
      <c r="T265" s="7">
        <f t="shared" si="305"/>
        <v>0</v>
      </c>
      <c r="U265" s="184"/>
    </row>
    <row r="266" spans="1:21" s="16" customFormat="1" ht="38.25" hidden="1" outlineLevel="1" x14ac:dyDescent="0.25">
      <c r="A266" s="105"/>
      <c r="B266" s="49" t="s">
        <v>165</v>
      </c>
      <c r="C266" s="20">
        <f t="shared" si="294"/>
        <v>20804.599999999999</v>
      </c>
      <c r="D266" s="20">
        <v>11005.2</v>
      </c>
      <c r="E266" s="20">
        <v>9799.4</v>
      </c>
      <c r="F266" s="20">
        <v>0</v>
      </c>
      <c r="G266" s="20">
        <v>0</v>
      </c>
      <c r="H266" s="20">
        <f t="shared" si="295"/>
        <v>20804.599999999999</v>
      </c>
      <c r="I266" s="20">
        <v>11005.2</v>
      </c>
      <c r="J266" s="20">
        <v>9799.4</v>
      </c>
      <c r="K266" s="20">
        <v>0</v>
      </c>
      <c r="L266" s="20">
        <v>0</v>
      </c>
      <c r="M266" s="20">
        <f t="shared" si="333"/>
        <v>100</v>
      </c>
      <c r="N266" s="20">
        <f t="shared" si="302"/>
        <v>0</v>
      </c>
      <c r="O266" s="20">
        <f t="shared" si="334"/>
        <v>100</v>
      </c>
      <c r="P266" s="20">
        <f t="shared" si="303"/>
        <v>0</v>
      </c>
      <c r="Q266" s="20">
        <f t="shared" si="335"/>
        <v>100</v>
      </c>
      <c r="R266" s="20">
        <f t="shared" si="304"/>
        <v>0</v>
      </c>
      <c r="S266" s="20" t="str">
        <f t="shared" si="336"/>
        <v>-</v>
      </c>
      <c r="T266" s="20">
        <f t="shared" si="305"/>
        <v>0</v>
      </c>
      <c r="U266" s="150"/>
    </row>
    <row r="267" spans="1:21" s="16" customFormat="1" ht="25.5" hidden="1" outlineLevel="1" x14ac:dyDescent="0.25">
      <c r="A267" s="105"/>
      <c r="B267" s="49" t="s">
        <v>166</v>
      </c>
      <c r="C267" s="20">
        <f t="shared" si="294"/>
        <v>2824</v>
      </c>
      <c r="D267" s="20">
        <v>1368.8</v>
      </c>
      <c r="E267" s="20">
        <v>1455.2</v>
      </c>
      <c r="F267" s="20">
        <v>0</v>
      </c>
      <c r="G267" s="20">
        <v>0</v>
      </c>
      <c r="H267" s="20">
        <f t="shared" si="295"/>
        <v>2778.5</v>
      </c>
      <c r="I267" s="20">
        <v>1323.3</v>
      </c>
      <c r="J267" s="20">
        <v>1455.2</v>
      </c>
      <c r="K267" s="20">
        <v>0</v>
      </c>
      <c r="L267" s="20">
        <v>0</v>
      </c>
      <c r="M267" s="20">
        <f t="shared" si="333"/>
        <v>98.388810198300277</v>
      </c>
      <c r="N267" s="20">
        <f t="shared" si="302"/>
        <v>45.5</v>
      </c>
      <c r="O267" s="20">
        <f t="shared" si="334"/>
        <v>96.675920514319117</v>
      </c>
      <c r="P267" s="20">
        <f t="shared" si="303"/>
        <v>45.5</v>
      </c>
      <c r="Q267" s="20">
        <f t="shared" si="335"/>
        <v>100</v>
      </c>
      <c r="R267" s="20">
        <f t="shared" si="304"/>
        <v>0</v>
      </c>
      <c r="S267" s="20" t="str">
        <f t="shared" si="336"/>
        <v>-</v>
      </c>
      <c r="T267" s="20">
        <f t="shared" si="305"/>
        <v>0</v>
      </c>
      <c r="U267" s="150"/>
    </row>
    <row r="268" spans="1:21" s="9" customFormat="1" ht="29.25" customHeight="1" collapsed="1" x14ac:dyDescent="0.25">
      <c r="A268" s="21">
        <v>18</v>
      </c>
      <c r="B268" s="6" t="s">
        <v>176</v>
      </c>
      <c r="C268" s="7">
        <f t="shared" si="294"/>
        <v>115743.5</v>
      </c>
      <c r="D268" s="7">
        <f>D269+D272+D276</f>
        <v>97225.1</v>
      </c>
      <c r="E268" s="7">
        <f>E269+E272+E276</f>
        <v>18518.400000000001</v>
      </c>
      <c r="F268" s="7">
        <f>F269+F272+F276</f>
        <v>0</v>
      </c>
      <c r="G268" s="7">
        <f>G269+G272+G276</f>
        <v>0</v>
      </c>
      <c r="H268" s="7">
        <f t="shared" si="295"/>
        <v>114494.69999999998</v>
      </c>
      <c r="I268" s="7">
        <f>I269+I272+I276</f>
        <v>95976.299999999988</v>
      </c>
      <c r="J268" s="7">
        <f>J269+J272+J276</f>
        <v>18518.400000000001</v>
      </c>
      <c r="K268" s="7">
        <f>K269+K272+K276</f>
        <v>0</v>
      </c>
      <c r="L268" s="7">
        <f>L269+L272+L276</f>
        <v>0</v>
      </c>
      <c r="M268" s="7">
        <f>IFERROR(H268/C268*100,"-")</f>
        <v>98.921062521869459</v>
      </c>
      <c r="N268" s="7">
        <f t="shared" si="302"/>
        <v>1248.8000000000175</v>
      </c>
      <c r="O268" s="7">
        <f t="shared" si="334"/>
        <v>98.715558019482614</v>
      </c>
      <c r="P268" s="7">
        <f t="shared" si="303"/>
        <v>1248.8000000000175</v>
      </c>
      <c r="Q268" s="7">
        <f t="shared" si="335"/>
        <v>100</v>
      </c>
      <c r="R268" s="7">
        <f t="shared" si="304"/>
        <v>0</v>
      </c>
      <c r="S268" s="7" t="str">
        <f t="shared" si="336"/>
        <v>-</v>
      </c>
      <c r="T268" s="7">
        <f t="shared" si="305"/>
        <v>0</v>
      </c>
      <c r="U268" s="184"/>
    </row>
    <row r="269" spans="1:21" s="16" customFormat="1" ht="38.25" hidden="1" outlineLevel="1" x14ac:dyDescent="0.25">
      <c r="A269" s="125"/>
      <c r="B269" s="50" t="s">
        <v>168</v>
      </c>
      <c r="C269" s="23">
        <f t="shared" si="294"/>
        <v>26671.9</v>
      </c>
      <c r="D269" s="126">
        <f>D270+D271</f>
        <v>8153.5</v>
      </c>
      <c r="E269" s="126">
        <f t="shared" ref="E269:G269" si="337">E270+E271</f>
        <v>18518.400000000001</v>
      </c>
      <c r="F269" s="126">
        <f t="shared" si="337"/>
        <v>0</v>
      </c>
      <c r="G269" s="126">
        <f t="shared" si="337"/>
        <v>0</v>
      </c>
      <c r="H269" s="23">
        <f t="shared" si="295"/>
        <v>26671.9</v>
      </c>
      <c r="I269" s="126">
        <f>I270+I271</f>
        <v>8153.5</v>
      </c>
      <c r="J269" s="126">
        <f t="shared" ref="J269:L269" si="338">J270+J271</f>
        <v>18518.400000000001</v>
      </c>
      <c r="K269" s="126">
        <f t="shared" si="338"/>
        <v>0</v>
      </c>
      <c r="L269" s="126">
        <f t="shared" si="338"/>
        <v>0</v>
      </c>
      <c r="M269" s="126">
        <f t="shared" si="333"/>
        <v>100</v>
      </c>
      <c r="N269" s="126">
        <f t="shared" si="302"/>
        <v>0</v>
      </c>
      <c r="O269" s="126">
        <f t="shared" si="334"/>
        <v>100</v>
      </c>
      <c r="P269" s="126">
        <f t="shared" si="303"/>
        <v>0</v>
      </c>
      <c r="Q269" s="126">
        <f t="shared" si="335"/>
        <v>100</v>
      </c>
      <c r="R269" s="126">
        <f t="shared" si="304"/>
        <v>0</v>
      </c>
      <c r="S269" s="126" t="str">
        <f t="shared" si="336"/>
        <v>-</v>
      </c>
      <c r="T269" s="126">
        <f t="shared" si="305"/>
        <v>0</v>
      </c>
      <c r="U269" s="150"/>
    </row>
    <row r="270" spans="1:21" s="16" customFormat="1" ht="38.25" hidden="1" outlineLevel="2" x14ac:dyDescent="0.25">
      <c r="A270" s="124"/>
      <c r="B270" s="19" t="s">
        <v>319</v>
      </c>
      <c r="C270" s="20">
        <f t="shared" si="294"/>
        <v>23228.400000000001</v>
      </c>
      <c r="D270" s="74">
        <v>4710</v>
      </c>
      <c r="E270" s="74">
        <v>18518.400000000001</v>
      </c>
      <c r="F270" s="74">
        <v>0</v>
      </c>
      <c r="G270" s="74">
        <v>0</v>
      </c>
      <c r="H270" s="20">
        <f t="shared" si="295"/>
        <v>23228.400000000001</v>
      </c>
      <c r="I270" s="74">
        <v>4710</v>
      </c>
      <c r="J270" s="74">
        <v>18518.400000000001</v>
      </c>
      <c r="K270" s="74">
        <v>0</v>
      </c>
      <c r="L270" s="74">
        <v>0</v>
      </c>
      <c r="M270" s="20">
        <f t="shared" si="333"/>
        <v>100</v>
      </c>
      <c r="N270" s="20">
        <f t="shared" si="302"/>
        <v>0</v>
      </c>
      <c r="O270" s="20">
        <f t="shared" si="334"/>
        <v>100</v>
      </c>
      <c r="P270" s="20">
        <f t="shared" si="303"/>
        <v>0</v>
      </c>
      <c r="Q270" s="20">
        <f>IFERROR(J270/E270*100,"-")</f>
        <v>100</v>
      </c>
      <c r="R270" s="20">
        <f t="shared" si="304"/>
        <v>0</v>
      </c>
      <c r="S270" s="20" t="str">
        <f t="shared" si="336"/>
        <v>-</v>
      </c>
      <c r="T270" s="20">
        <f t="shared" si="305"/>
        <v>0</v>
      </c>
      <c r="U270" s="150"/>
    </row>
    <row r="271" spans="1:21" s="16" customFormat="1" ht="25.5" hidden="1" outlineLevel="2" x14ac:dyDescent="0.25">
      <c r="A271" s="124"/>
      <c r="B271" s="19" t="s">
        <v>169</v>
      </c>
      <c r="C271" s="20">
        <f t="shared" ref="C271:C286" si="339">SUM(D271:F271)</f>
        <v>3443.5</v>
      </c>
      <c r="D271" s="74">
        <v>3443.5</v>
      </c>
      <c r="E271" s="74">
        <v>0</v>
      </c>
      <c r="F271" s="74">
        <v>0</v>
      </c>
      <c r="G271" s="74">
        <v>0</v>
      </c>
      <c r="H271" s="20">
        <f t="shared" si="295"/>
        <v>3443.5</v>
      </c>
      <c r="I271" s="74">
        <v>3443.5</v>
      </c>
      <c r="J271" s="74">
        <v>0</v>
      </c>
      <c r="K271" s="74">
        <v>0</v>
      </c>
      <c r="L271" s="74">
        <v>0</v>
      </c>
      <c r="M271" s="20">
        <f t="shared" si="333"/>
        <v>100</v>
      </c>
      <c r="N271" s="20">
        <f t="shared" si="302"/>
        <v>0</v>
      </c>
      <c r="O271" s="20">
        <f t="shared" si="334"/>
        <v>100</v>
      </c>
      <c r="P271" s="20">
        <f t="shared" si="303"/>
        <v>0</v>
      </c>
      <c r="Q271" s="20" t="str">
        <f t="shared" si="335"/>
        <v>-</v>
      </c>
      <c r="R271" s="20">
        <f t="shared" si="304"/>
        <v>0</v>
      </c>
      <c r="S271" s="20" t="str">
        <f t="shared" si="336"/>
        <v>-</v>
      </c>
      <c r="T271" s="20">
        <f t="shared" si="305"/>
        <v>0</v>
      </c>
      <c r="U271" s="154"/>
    </row>
    <row r="272" spans="1:21" s="16" customFormat="1" ht="38.25" hidden="1" outlineLevel="1" x14ac:dyDescent="0.25">
      <c r="A272" s="125"/>
      <c r="B272" s="50" t="s">
        <v>170</v>
      </c>
      <c r="C272" s="23">
        <f t="shared" si="339"/>
        <v>49325.5</v>
      </c>
      <c r="D272" s="126">
        <f>SUM(D273:D275)</f>
        <v>49325.5</v>
      </c>
      <c r="E272" s="126">
        <f t="shared" ref="E272:L272" si="340">SUM(E273:E275)</f>
        <v>0</v>
      </c>
      <c r="F272" s="126">
        <f t="shared" si="340"/>
        <v>0</v>
      </c>
      <c r="G272" s="126">
        <f t="shared" si="340"/>
        <v>0</v>
      </c>
      <c r="H272" s="23">
        <f t="shared" ref="H272:H286" si="341">SUM(I272:K272)</f>
        <v>48076.7</v>
      </c>
      <c r="I272" s="126">
        <f t="shared" si="340"/>
        <v>48076.7</v>
      </c>
      <c r="J272" s="126">
        <f t="shared" si="340"/>
        <v>0</v>
      </c>
      <c r="K272" s="126">
        <f t="shared" si="340"/>
        <v>0</v>
      </c>
      <c r="L272" s="126">
        <f t="shared" si="340"/>
        <v>0</v>
      </c>
      <c r="M272" s="23">
        <f t="shared" si="333"/>
        <v>97.468246647271698</v>
      </c>
      <c r="N272" s="23">
        <f t="shared" si="302"/>
        <v>1248.8000000000029</v>
      </c>
      <c r="O272" s="23">
        <f t="shared" si="334"/>
        <v>97.468246647271698</v>
      </c>
      <c r="P272" s="23">
        <f t="shared" si="303"/>
        <v>1248.8000000000029</v>
      </c>
      <c r="Q272" s="23" t="str">
        <f t="shared" si="335"/>
        <v>-</v>
      </c>
      <c r="R272" s="23">
        <f t="shared" si="304"/>
        <v>0</v>
      </c>
      <c r="S272" s="23" t="str">
        <f t="shared" si="336"/>
        <v>-</v>
      </c>
      <c r="T272" s="23">
        <f t="shared" si="305"/>
        <v>0</v>
      </c>
      <c r="U272" s="154"/>
    </row>
    <row r="273" spans="1:21" s="16" customFormat="1" ht="46.5" hidden="1" customHeight="1" outlineLevel="2" x14ac:dyDescent="0.25">
      <c r="A273" s="124"/>
      <c r="B273" s="19" t="s">
        <v>171</v>
      </c>
      <c r="C273" s="20">
        <f t="shared" si="339"/>
        <v>28555.7</v>
      </c>
      <c r="D273" s="74">
        <f>25740.7+2815</f>
        <v>28555.7</v>
      </c>
      <c r="E273" s="74">
        <v>0</v>
      </c>
      <c r="F273" s="74">
        <v>0</v>
      </c>
      <c r="G273" s="74">
        <v>0</v>
      </c>
      <c r="H273" s="20">
        <f t="shared" si="341"/>
        <v>27306.9</v>
      </c>
      <c r="I273" s="74">
        <f>25491.9+1815</f>
        <v>27306.9</v>
      </c>
      <c r="J273" s="74">
        <v>0</v>
      </c>
      <c r="K273" s="20"/>
      <c r="L273" s="20"/>
      <c r="M273" s="20">
        <f t="shared" si="333"/>
        <v>95.626792549298386</v>
      </c>
      <c r="N273" s="20">
        <f t="shared" si="302"/>
        <v>1248.7999999999993</v>
      </c>
      <c r="O273" s="20">
        <f t="shared" si="334"/>
        <v>95.626792549298386</v>
      </c>
      <c r="P273" s="20">
        <f t="shared" si="303"/>
        <v>1248.7999999999993</v>
      </c>
      <c r="Q273" s="20" t="str">
        <f t="shared" si="335"/>
        <v>-</v>
      </c>
      <c r="R273" s="20">
        <f t="shared" si="304"/>
        <v>0</v>
      </c>
      <c r="S273" s="20" t="str">
        <f t="shared" si="336"/>
        <v>-</v>
      </c>
      <c r="T273" s="20">
        <f t="shared" si="305"/>
        <v>0</v>
      </c>
      <c r="U273" s="37" t="s">
        <v>1036</v>
      </c>
    </row>
    <row r="274" spans="1:21" s="16" customFormat="1" ht="26.25" hidden="1" customHeight="1" outlineLevel="2" x14ac:dyDescent="0.25">
      <c r="A274" s="124"/>
      <c r="B274" s="19" t="s">
        <v>172</v>
      </c>
      <c r="C274" s="20">
        <f t="shared" si="339"/>
        <v>17985.8</v>
      </c>
      <c r="D274" s="74">
        <v>17985.8</v>
      </c>
      <c r="E274" s="74">
        <v>0</v>
      </c>
      <c r="F274" s="74">
        <v>0</v>
      </c>
      <c r="G274" s="74">
        <v>0</v>
      </c>
      <c r="H274" s="20">
        <f t="shared" si="341"/>
        <v>17985.8</v>
      </c>
      <c r="I274" s="74">
        <v>17985.8</v>
      </c>
      <c r="J274" s="74">
        <v>0</v>
      </c>
      <c r="K274" s="20"/>
      <c r="L274" s="20"/>
      <c r="M274" s="20">
        <f t="shared" si="333"/>
        <v>100</v>
      </c>
      <c r="N274" s="20">
        <f t="shared" si="302"/>
        <v>0</v>
      </c>
      <c r="O274" s="20">
        <f t="shared" si="334"/>
        <v>100</v>
      </c>
      <c r="P274" s="20">
        <f t="shared" si="303"/>
        <v>0</v>
      </c>
      <c r="Q274" s="20" t="str">
        <f t="shared" si="335"/>
        <v>-</v>
      </c>
      <c r="R274" s="20">
        <f t="shared" si="304"/>
        <v>0</v>
      </c>
      <c r="S274" s="20" t="str">
        <f t="shared" si="336"/>
        <v>-</v>
      </c>
      <c r="T274" s="20">
        <f t="shared" si="305"/>
        <v>0</v>
      </c>
      <c r="U274" s="159"/>
    </row>
    <row r="275" spans="1:21" s="16" customFormat="1" ht="15.75" hidden="1" outlineLevel="2" x14ac:dyDescent="0.25">
      <c r="A275" s="127"/>
      <c r="B275" s="19" t="s">
        <v>173</v>
      </c>
      <c r="C275" s="20">
        <f t="shared" si="339"/>
        <v>2784</v>
      </c>
      <c r="D275" s="74">
        <v>2784</v>
      </c>
      <c r="E275" s="74">
        <v>0</v>
      </c>
      <c r="F275" s="74">
        <v>0</v>
      </c>
      <c r="G275" s="74">
        <v>0</v>
      </c>
      <c r="H275" s="20">
        <f t="shared" si="341"/>
        <v>2784</v>
      </c>
      <c r="I275" s="74">
        <v>2784</v>
      </c>
      <c r="J275" s="74">
        <v>0</v>
      </c>
      <c r="K275" s="20"/>
      <c r="L275" s="20"/>
      <c r="M275" s="20">
        <f t="shared" si="333"/>
        <v>100</v>
      </c>
      <c r="N275" s="20">
        <f t="shared" si="302"/>
        <v>0</v>
      </c>
      <c r="O275" s="20">
        <f t="shared" si="334"/>
        <v>100</v>
      </c>
      <c r="P275" s="20">
        <f t="shared" si="303"/>
        <v>0</v>
      </c>
      <c r="Q275" s="20" t="str">
        <f t="shared" si="335"/>
        <v>-</v>
      </c>
      <c r="R275" s="20">
        <f t="shared" si="304"/>
        <v>0</v>
      </c>
      <c r="S275" s="20" t="str">
        <f t="shared" si="336"/>
        <v>-</v>
      </c>
      <c r="T275" s="20">
        <f t="shared" si="305"/>
        <v>0</v>
      </c>
      <c r="U275" s="159"/>
    </row>
    <row r="276" spans="1:21" s="16" customFormat="1" ht="25.5" hidden="1" outlineLevel="1" x14ac:dyDescent="0.25">
      <c r="A276" s="128"/>
      <c r="B276" s="50" t="s">
        <v>174</v>
      </c>
      <c r="C276" s="23">
        <f t="shared" si="339"/>
        <v>39746.1</v>
      </c>
      <c r="D276" s="126">
        <f>SUM(D277:D278)</f>
        <v>39746.1</v>
      </c>
      <c r="E276" s="126">
        <f>SUM(E277:E278)</f>
        <v>0</v>
      </c>
      <c r="F276" s="126">
        <f>SUM(F277:F278)</f>
        <v>0</v>
      </c>
      <c r="G276" s="126">
        <f>SUM(G277:G278)</f>
        <v>0</v>
      </c>
      <c r="H276" s="23">
        <f t="shared" si="341"/>
        <v>39746.1</v>
      </c>
      <c r="I276" s="126">
        <f>SUM(I277:I278)</f>
        <v>39746.1</v>
      </c>
      <c r="J276" s="126">
        <f>SUM(J277:J278)</f>
        <v>0</v>
      </c>
      <c r="K276" s="126">
        <f>SUM(K277:K278)</f>
        <v>0</v>
      </c>
      <c r="L276" s="126">
        <f>SUM(L277:L278)</f>
        <v>0</v>
      </c>
      <c r="M276" s="126">
        <f t="shared" si="333"/>
        <v>100</v>
      </c>
      <c r="N276" s="126">
        <f t="shared" si="302"/>
        <v>0</v>
      </c>
      <c r="O276" s="126">
        <f t="shared" si="334"/>
        <v>100</v>
      </c>
      <c r="P276" s="126">
        <f t="shared" si="303"/>
        <v>0</v>
      </c>
      <c r="Q276" s="126" t="str">
        <f t="shared" si="335"/>
        <v>-</v>
      </c>
      <c r="R276" s="126">
        <f t="shared" si="304"/>
        <v>0</v>
      </c>
      <c r="S276" s="126" t="str">
        <f t="shared" si="336"/>
        <v>-</v>
      </c>
      <c r="T276" s="126">
        <f t="shared" si="305"/>
        <v>0</v>
      </c>
      <c r="U276" s="150"/>
    </row>
    <row r="277" spans="1:21" s="16" customFormat="1" ht="25.5" hidden="1" outlineLevel="2" x14ac:dyDescent="0.25">
      <c r="A277" s="125"/>
      <c r="B277" s="19" t="s">
        <v>175</v>
      </c>
      <c r="C277" s="20">
        <f t="shared" si="339"/>
        <v>36367.699999999997</v>
      </c>
      <c r="D277" s="74">
        <v>36367.699999999997</v>
      </c>
      <c r="E277" s="74">
        <v>0</v>
      </c>
      <c r="F277" s="74">
        <v>0</v>
      </c>
      <c r="G277" s="74">
        <v>0</v>
      </c>
      <c r="H277" s="20">
        <f t="shared" si="341"/>
        <v>36367.699999999997</v>
      </c>
      <c r="I277" s="74">
        <v>36367.699999999997</v>
      </c>
      <c r="J277" s="74">
        <v>0</v>
      </c>
      <c r="K277" s="74">
        <v>0</v>
      </c>
      <c r="L277" s="74">
        <v>0</v>
      </c>
      <c r="M277" s="20">
        <f t="shared" si="333"/>
        <v>100</v>
      </c>
      <c r="N277" s="20">
        <f t="shared" si="302"/>
        <v>0</v>
      </c>
      <c r="O277" s="20">
        <f t="shared" si="334"/>
        <v>100</v>
      </c>
      <c r="P277" s="20">
        <f t="shared" si="303"/>
        <v>0</v>
      </c>
      <c r="Q277" s="20" t="str">
        <f t="shared" si="335"/>
        <v>-</v>
      </c>
      <c r="R277" s="20">
        <f t="shared" si="304"/>
        <v>0</v>
      </c>
      <c r="S277" s="20" t="str">
        <f t="shared" si="336"/>
        <v>-</v>
      </c>
      <c r="T277" s="20">
        <f t="shared" si="305"/>
        <v>0</v>
      </c>
      <c r="U277" s="159"/>
    </row>
    <row r="278" spans="1:21" s="16" customFormat="1" ht="61.5" hidden="1" customHeight="1" outlineLevel="2" x14ac:dyDescent="0.25">
      <c r="A278" s="125"/>
      <c r="B278" s="19" t="s">
        <v>297</v>
      </c>
      <c r="C278" s="20">
        <f t="shared" si="339"/>
        <v>3378.4</v>
      </c>
      <c r="D278" s="74">
        <v>3378.4</v>
      </c>
      <c r="E278" s="74">
        <v>0</v>
      </c>
      <c r="F278" s="74">
        <v>0</v>
      </c>
      <c r="G278" s="74">
        <v>0</v>
      </c>
      <c r="H278" s="74">
        <f t="shared" si="341"/>
        <v>3378.4</v>
      </c>
      <c r="I278" s="74">
        <v>3378.4</v>
      </c>
      <c r="J278" s="74">
        <v>0</v>
      </c>
      <c r="K278" s="74">
        <v>0</v>
      </c>
      <c r="L278" s="74">
        <v>0</v>
      </c>
      <c r="M278" s="20">
        <f t="shared" si="333"/>
        <v>100</v>
      </c>
      <c r="N278" s="20">
        <f t="shared" si="302"/>
        <v>0</v>
      </c>
      <c r="O278" s="20">
        <f t="shared" si="334"/>
        <v>100</v>
      </c>
      <c r="P278" s="20">
        <f t="shared" si="303"/>
        <v>0</v>
      </c>
      <c r="Q278" s="20" t="str">
        <f t="shared" si="335"/>
        <v>-</v>
      </c>
      <c r="R278" s="20">
        <f t="shared" si="304"/>
        <v>0</v>
      </c>
      <c r="S278" s="20" t="str">
        <f t="shared" si="336"/>
        <v>-</v>
      </c>
      <c r="T278" s="20">
        <f t="shared" si="305"/>
        <v>0</v>
      </c>
      <c r="U278" s="37" t="s">
        <v>1035</v>
      </c>
    </row>
    <row r="279" spans="1:21" s="9" customFormat="1" ht="67.5" collapsed="1" x14ac:dyDescent="0.25">
      <c r="A279" s="21">
        <v>19</v>
      </c>
      <c r="B279" s="6" t="s">
        <v>182</v>
      </c>
      <c r="C279" s="7">
        <f t="shared" si="339"/>
        <v>60024.9</v>
      </c>
      <c r="D279" s="7">
        <f>D280+D282</f>
        <v>60024.9</v>
      </c>
      <c r="E279" s="7">
        <f>E280+E282</f>
        <v>0</v>
      </c>
      <c r="F279" s="7">
        <f>F280+F282</f>
        <v>0</v>
      </c>
      <c r="G279" s="7">
        <f>G280+G282</f>
        <v>0</v>
      </c>
      <c r="H279" s="7">
        <f t="shared" si="341"/>
        <v>38518.9</v>
      </c>
      <c r="I279" s="7">
        <f>I280+I282</f>
        <v>38518.9</v>
      </c>
      <c r="J279" s="7">
        <f>J280+J282</f>
        <v>0</v>
      </c>
      <c r="K279" s="7">
        <f>K280+K282</f>
        <v>0</v>
      </c>
      <c r="L279" s="7">
        <f>L280+L282</f>
        <v>0</v>
      </c>
      <c r="M279" s="7">
        <f t="shared" si="333"/>
        <v>64.171535479442696</v>
      </c>
      <c r="N279" s="7">
        <f t="shared" si="302"/>
        <v>21506</v>
      </c>
      <c r="O279" s="7">
        <f t="shared" si="334"/>
        <v>64.171535479442696</v>
      </c>
      <c r="P279" s="7">
        <f t="shared" si="303"/>
        <v>21506</v>
      </c>
      <c r="Q279" s="7" t="str">
        <f t="shared" si="335"/>
        <v>-</v>
      </c>
      <c r="R279" s="7">
        <f t="shared" si="304"/>
        <v>0</v>
      </c>
      <c r="S279" s="7" t="str">
        <f t="shared" si="336"/>
        <v>-</v>
      </c>
      <c r="T279" s="7">
        <f t="shared" si="305"/>
        <v>0</v>
      </c>
      <c r="U279" s="184"/>
    </row>
    <row r="280" spans="1:21" s="29" customFormat="1" ht="38.25" hidden="1" outlineLevel="1" x14ac:dyDescent="0.25">
      <c r="A280" s="44"/>
      <c r="B280" s="50" t="s">
        <v>177</v>
      </c>
      <c r="C280" s="23">
        <f t="shared" si="339"/>
        <v>59974.9</v>
      </c>
      <c r="D280" s="23">
        <f>SUM(D281:D281)</f>
        <v>59974.9</v>
      </c>
      <c r="E280" s="23">
        <f>SUM(E281:E281)</f>
        <v>0</v>
      </c>
      <c r="F280" s="23">
        <f>SUM(F281:F281)</f>
        <v>0</v>
      </c>
      <c r="G280" s="23">
        <f>SUM(G281:G281)</f>
        <v>0</v>
      </c>
      <c r="H280" s="23">
        <f t="shared" si="341"/>
        <v>38500.300000000003</v>
      </c>
      <c r="I280" s="23">
        <f>SUM(I281:I281)</f>
        <v>38500.300000000003</v>
      </c>
      <c r="J280" s="23">
        <f>SUM(J281:J281)</f>
        <v>0</v>
      </c>
      <c r="K280" s="23">
        <f>SUM(K281:K281)</f>
        <v>0</v>
      </c>
      <c r="L280" s="23">
        <f>SUM(L281:L281)</f>
        <v>0</v>
      </c>
      <c r="M280" s="23">
        <f t="shared" si="333"/>
        <v>64.194021165520908</v>
      </c>
      <c r="N280" s="23">
        <f t="shared" si="302"/>
        <v>21474.6</v>
      </c>
      <c r="O280" s="23">
        <f t="shared" si="334"/>
        <v>64.194021165520908</v>
      </c>
      <c r="P280" s="23">
        <f t="shared" si="303"/>
        <v>21474.6</v>
      </c>
      <c r="Q280" s="23" t="str">
        <f t="shared" si="335"/>
        <v>-</v>
      </c>
      <c r="R280" s="23">
        <f t="shared" si="304"/>
        <v>0</v>
      </c>
      <c r="S280" s="23" t="str">
        <f t="shared" si="336"/>
        <v>-</v>
      </c>
      <c r="T280" s="23">
        <f t="shared" si="305"/>
        <v>0</v>
      </c>
      <c r="U280" s="45"/>
    </row>
    <row r="281" spans="1:21" s="16" customFormat="1" ht="51" hidden="1" outlineLevel="1" x14ac:dyDescent="0.25">
      <c r="A281" s="129"/>
      <c r="B281" s="53" t="s">
        <v>178</v>
      </c>
      <c r="C281" s="20">
        <f t="shared" si="339"/>
        <v>59974.9</v>
      </c>
      <c r="D281" s="20">
        <v>59974.9</v>
      </c>
      <c r="E281" s="20">
        <v>0</v>
      </c>
      <c r="F281" s="20">
        <v>0</v>
      </c>
      <c r="G281" s="20">
        <v>0</v>
      </c>
      <c r="H281" s="20">
        <f t="shared" si="341"/>
        <v>38500.300000000003</v>
      </c>
      <c r="I281" s="20">
        <v>38500.300000000003</v>
      </c>
      <c r="J281" s="20">
        <v>0</v>
      </c>
      <c r="K281" s="20">
        <v>0</v>
      </c>
      <c r="L281" s="20">
        <v>0</v>
      </c>
      <c r="M281" s="20">
        <f t="shared" si="333"/>
        <v>64.194021165520908</v>
      </c>
      <c r="N281" s="20">
        <f t="shared" si="302"/>
        <v>21474.6</v>
      </c>
      <c r="O281" s="20">
        <f t="shared" si="334"/>
        <v>64.194021165520908</v>
      </c>
      <c r="P281" s="20">
        <f t="shared" si="303"/>
        <v>21474.6</v>
      </c>
      <c r="Q281" s="20" t="str">
        <f t="shared" si="335"/>
        <v>-</v>
      </c>
      <c r="R281" s="20">
        <f t="shared" si="304"/>
        <v>0</v>
      </c>
      <c r="S281" s="20" t="str">
        <f t="shared" si="336"/>
        <v>-</v>
      </c>
      <c r="T281" s="20">
        <f t="shared" si="305"/>
        <v>0</v>
      </c>
      <c r="U281" s="45"/>
    </row>
    <row r="282" spans="1:21" s="29" customFormat="1" ht="25.5" hidden="1" outlineLevel="1" x14ac:dyDescent="0.25">
      <c r="A282" s="44"/>
      <c r="B282" s="50" t="s">
        <v>179</v>
      </c>
      <c r="C282" s="23">
        <f t="shared" si="339"/>
        <v>50</v>
      </c>
      <c r="D282" s="23">
        <f>SUM(D283:D284)</f>
        <v>50</v>
      </c>
      <c r="E282" s="23">
        <f t="shared" ref="E282:L282" si="342">SUM(E283:E284)</f>
        <v>0</v>
      </c>
      <c r="F282" s="23">
        <f t="shared" si="342"/>
        <v>0</v>
      </c>
      <c r="G282" s="23">
        <f t="shared" si="342"/>
        <v>0</v>
      </c>
      <c r="H282" s="23">
        <f t="shared" si="341"/>
        <v>18.600000000000001</v>
      </c>
      <c r="I282" s="23">
        <f t="shared" si="342"/>
        <v>18.600000000000001</v>
      </c>
      <c r="J282" s="23">
        <f t="shared" si="342"/>
        <v>0</v>
      </c>
      <c r="K282" s="23">
        <f t="shared" si="342"/>
        <v>0</v>
      </c>
      <c r="L282" s="23">
        <f t="shared" si="342"/>
        <v>0</v>
      </c>
      <c r="M282" s="23">
        <f t="shared" si="333"/>
        <v>37.200000000000003</v>
      </c>
      <c r="N282" s="23">
        <f t="shared" ref="N282:N290" si="343">C282-H282</f>
        <v>31.4</v>
      </c>
      <c r="O282" s="23">
        <f t="shared" si="334"/>
        <v>37.200000000000003</v>
      </c>
      <c r="P282" s="23">
        <f t="shared" ref="P282:P290" si="344">D282-I282</f>
        <v>31.4</v>
      </c>
      <c r="Q282" s="23" t="str">
        <f t="shared" si="335"/>
        <v>-</v>
      </c>
      <c r="R282" s="23">
        <f t="shared" ref="R282:R290" si="345">E282-J282</f>
        <v>0</v>
      </c>
      <c r="S282" s="23" t="str">
        <f t="shared" si="336"/>
        <v>-</v>
      </c>
      <c r="T282" s="23">
        <f t="shared" ref="T282:T290" si="346">F282-K282</f>
        <v>0</v>
      </c>
      <c r="U282" s="45"/>
    </row>
    <row r="283" spans="1:21" s="16" customFormat="1" ht="60" hidden="1" outlineLevel="2" x14ac:dyDescent="0.25">
      <c r="A283" s="44"/>
      <c r="B283" s="53" t="s">
        <v>180</v>
      </c>
      <c r="C283" s="20">
        <f t="shared" si="339"/>
        <v>50</v>
      </c>
      <c r="D283" s="20">
        <v>50</v>
      </c>
      <c r="E283" s="20">
        <v>0</v>
      </c>
      <c r="F283" s="20">
        <v>0</v>
      </c>
      <c r="G283" s="20">
        <v>0</v>
      </c>
      <c r="H283" s="20">
        <f t="shared" si="341"/>
        <v>18.600000000000001</v>
      </c>
      <c r="I283" s="20">
        <v>18.600000000000001</v>
      </c>
      <c r="J283" s="20">
        <v>0</v>
      </c>
      <c r="K283" s="20">
        <v>0</v>
      </c>
      <c r="L283" s="20">
        <v>0</v>
      </c>
      <c r="M283" s="20">
        <f t="shared" si="333"/>
        <v>37.200000000000003</v>
      </c>
      <c r="N283" s="20">
        <f t="shared" si="343"/>
        <v>31.4</v>
      </c>
      <c r="O283" s="20">
        <f t="shared" si="334"/>
        <v>37.200000000000003</v>
      </c>
      <c r="P283" s="20">
        <f t="shared" si="344"/>
        <v>31.4</v>
      </c>
      <c r="Q283" s="20" t="str">
        <f t="shared" si="335"/>
        <v>-</v>
      </c>
      <c r="R283" s="20">
        <f t="shared" si="345"/>
        <v>0</v>
      </c>
      <c r="S283" s="20" t="str">
        <f t="shared" si="336"/>
        <v>-</v>
      </c>
      <c r="T283" s="20">
        <f t="shared" si="346"/>
        <v>0</v>
      </c>
      <c r="U283" s="45" t="s">
        <v>999</v>
      </c>
    </row>
    <row r="284" spans="1:21" s="16" customFormat="1" ht="30" hidden="1" outlineLevel="2" x14ac:dyDescent="0.25">
      <c r="A284" s="44"/>
      <c r="B284" s="53" t="s">
        <v>181</v>
      </c>
      <c r="C284" s="20">
        <f t="shared" si="339"/>
        <v>0</v>
      </c>
      <c r="D284" s="20" t="s">
        <v>843</v>
      </c>
      <c r="E284" s="20">
        <v>0</v>
      </c>
      <c r="F284" s="20">
        <v>0</v>
      </c>
      <c r="G284" s="20">
        <v>0</v>
      </c>
      <c r="H284" s="20">
        <f t="shared" si="341"/>
        <v>0</v>
      </c>
      <c r="I284" s="20" t="s">
        <v>998</v>
      </c>
      <c r="J284" s="20">
        <v>0</v>
      </c>
      <c r="K284" s="20">
        <v>0</v>
      </c>
      <c r="L284" s="20">
        <v>0</v>
      </c>
      <c r="M284" s="20" t="str">
        <f t="shared" si="333"/>
        <v>-</v>
      </c>
      <c r="N284" s="20">
        <f t="shared" si="343"/>
        <v>0</v>
      </c>
      <c r="O284" s="20" t="str">
        <f t="shared" si="334"/>
        <v>-</v>
      </c>
      <c r="P284" s="20"/>
      <c r="Q284" s="20" t="str">
        <f t="shared" si="335"/>
        <v>-</v>
      </c>
      <c r="R284" s="20">
        <f t="shared" si="345"/>
        <v>0</v>
      </c>
      <c r="S284" s="20" t="str">
        <f t="shared" si="336"/>
        <v>-</v>
      </c>
      <c r="T284" s="20">
        <f t="shared" si="346"/>
        <v>0</v>
      </c>
      <c r="U284" s="185" t="s">
        <v>1000</v>
      </c>
    </row>
    <row r="285" spans="1:21" s="82" customFormat="1" ht="28.5" hidden="1" customHeight="1" x14ac:dyDescent="0.25">
      <c r="A285" s="84"/>
      <c r="B285" s="83" t="s">
        <v>316</v>
      </c>
      <c r="C285" s="72">
        <f t="shared" si="339"/>
        <v>0</v>
      </c>
      <c r="D285" s="72">
        <v>0</v>
      </c>
      <c r="E285" s="72">
        <v>0</v>
      </c>
      <c r="F285" s="72">
        <v>0</v>
      </c>
      <c r="G285" s="72">
        <v>0</v>
      </c>
      <c r="H285" s="72">
        <f t="shared" si="341"/>
        <v>0</v>
      </c>
      <c r="I285" s="72">
        <v>0</v>
      </c>
      <c r="J285" s="72">
        <v>0</v>
      </c>
      <c r="K285" s="72">
        <v>0</v>
      </c>
      <c r="L285" s="72">
        <v>0</v>
      </c>
      <c r="M285" s="73">
        <v>0</v>
      </c>
      <c r="N285" s="73">
        <f t="shared" si="343"/>
        <v>0</v>
      </c>
      <c r="O285" s="73">
        <v>0</v>
      </c>
      <c r="P285" s="73">
        <f t="shared" si="344"/>
        <v>0</v>
      </c>
      <c r="Q285" s="73">
        <v>0</v>
      </c>
      <c r="R285" s="73">
        <f t="shared" si="345"/>
        <v>0</v>
      </c>
      <c r="S285" s="73">
        <v>0</v>
      </c>
      <c r="T285" s="73">
        <f t="shared" si="346"/>
        <v>0</v>
      </c>
      <c r="U285" s="150"/>
    </row>
    <row r="286" spans="1:21" s="9" customFormat="1" ht="54" collapsed="1" x14ac:dyDescent="0.25">
      <c r="A286" s="21">
        <v>20</v>
      </c>
      <c r="B286" s="6" t="s">
        <v>186</v>
      </c>
      <c r="C286" s="7">
        <f t="shared" si="339"/>
        <v>169246.59999999998</v>
      </c>
      <c r="D286" s="7">
        <f>SUM(D287:D292)</f>
        <v>84704</v>
      </c>
      <c r="E286" s="7">
        <f>SUM(E287:E292)</f>
        <v>84542.599999999991</v>
      </c>
      <c r="F286" s="7">
        <f t="shared" ref="F286" si="347">SUM(F287:F292)</f>
        <v>0</v>
      </c>
      <c r="G286" s="7">
        <f>SUM(G287:G290)</f>
        <v>0</v>
      </c>
      <c r="H286" s="7">
        <f t="shared" si="341"/>
        <v>161612.29999999999</v>
      </c>
      <c r="I286" s="7">
        <f>SUM(I287:I292)</f>
        <v>77069.7</v>
      </c>
      <c r="J286" s="7">
        <f t="shared" ref="J286" si="348">SUM(J287:J292)</f>
        <v>84542.599999999991</v>
      </c>
      <c r="K286" s="7">
        <f t="shared" ref="K286" si="349">SUM(K287:K292)</f>
        <v>0</v>
      </c>
      <c r="L286" s="7">
        <f>SUM(L287:L290)</f>
        <v>0</v>
      </c>
      <c r="M286" s="7">
        <f t="shared" si="333"/>
        <v>95.489244687928746</v>
      </c>
      <c r="N286" s="7">
        <f t="shared" si="343"/>
        <v>7634.2999999999884</v>
      </c>
      <c r="O286" s="7">
        <f t="shared" si="334"/>
        <v>90.987084435209667</v>
      </c>
      <c r="P286" s="7">
        <f t="shared" si="344"/>
        <v>7634.3000000000029</v>
      </c>
      <c r="Q286" s="7">
        <f t="shared" si="335"/>
        <v>100</v>
      </c>
      <c r="R286" s="7">
        <f t="shared" si="345"/>
        <v>0</v>
      </c>
      <c r="S286" s="7" t="str">
        <f t="shared" si="336"/>
        <v>-</v>
      </c>
      <c r="T286" s="7">
        <f t="shared" si="346"/>
        <v>0</v>
      </c>
      <c r="U286" s="184"/>
    </row>
    <row r="287" spans="1:21" s="16" customFormat="1" ht="63.75" hidden="1" outlineLevel="1" x14ac:dyDescent="0.25">
      <c r="A287" s="75"/>
      <c r="B287" s="49" t="s">
        <v>183</v>
      </c>
      <c r="C287" s="20">
        <f t="shared" ref="C287:C292" si="350">SUM(D287:G287)</f>
        <v>99299.199999999997</v>
      </c>
      <c r="D287" s="20">
        <v>17522.5</v>
      </c>
      <c r="E287" s="20">
        <v>81776.7</v>
      </c>
      <c r="F287" s="20">
        <v>0</v>
      </c>
      <c r="G287" s="20">
        <v>0</v>
      </c>
      <c r="H287" s="20">
        <f t="shared" ref="H287:H292" si="351">SUM(I287:L287)</f>
        <v>99299.199999999997</v>
      </c>
      <c r="I287" s="20">
        <v>17522.5</v>
      </c>
      <c r="J287" s="20">
        <v>81776.7</v>
      </c>
      <c r="K287" s="20">
        <v>0</v>
      </c>
      <c r="L287" s="20">
        <v>0</v>
      </c>
      <c r="M287" s="17">
        <f t="shared" si="333"/>
        <v>100</v>
      </c>
      <c r="N287" s="17">
        <f t="shared" si="343"/>
        <v>0</v>
      </c>
      <c r="O287" s="17">
        <f t="shared" si="334"/>
        <v>100</v>
      </c>
      <c r="P287" s="17">
        <f t="shared" si="344"/>
        <v>0</v>
      </c>
      <c r="Q287" s="17">
        <f t="shared" si="335"/>
        <v>100</v>
      </c>
      <c r="R287" s="17">
        <f t="shared" si="345"/>
        <v>0</v>
      </c>
      <c r="S287" s="17" t="str">
        <f t="shared" si="336"/>
        <v>-</v>
      </c>
      <c r="T287" s="17">
        <f t="shared" si="346"/>
        <v>0</v>
      </c>
      <c r="U287" s="150"/>
    </row>
    <row r="288" spans="1:21" s="16" customFormat="1" ht="63.75" hidden="1" outlineLevel="1" x14ac:dyDescent="0.25">
      <c r="A288" s="27"/>
      <c r="B288" s="49" t="s">
        <v>184</v>
      </c>
      <c r="C288" s="20">
        <f t="shared" si="350"/>
        <v>63057.5</v>
      </c>
      <c r="D288" s="20">
        <v>63057.5</v>
      </c>
      <c r="E288" s="20">
        <v>0</v>
      </c>
      <c r="F288" s="20">
        <v>0</v>
      </c>
      <c r="G288" s="20">
        <v>0</v>
      </c>
      <c r="H288" s="20">
        <f t="shared" si="351"/>
        <v>55423.199999999997</v>
      </c>
      <c r="I288" s="20">
        <v>55423.199999999997</v>
      </c>
      <c r="J288" s="20">
        <v>0</v>
      </c>
      <c r="K288" s="20">
        <v>0</v>
      </c>
      <c r="L288" s="20">
        <v>0</v>
      </c>
      <c r="M288" s="74">
        <f t="shared" si="333"/>
        <v>87.893113428220275</v>
      </c>
      <c r="N288" s="74">
        <f t="shared" si="343"/>
        <v>7634.3000000000029</v>
      </c>
      <c r="O288" s="74">
        <f t="shared" si="334"/>
        <v>87.893113428220275</v>
      </c>
      <c r="P288" s="74">
        <f t="shared" si="344"/>
        <v>7634.3000000000029</v>
      </c>
      <c r="Q288" s="74" t="str">
        <f t="shared" si="335"/>
        <v>-</v>
      </c>
      <c r="R288" s="74">
        <f t="shared" si="345"/>
        <v>0</v>
      </c>
      <c r="S288" s="74" t="str">
        <f t="shared" si="336"/>
        <v>-</v>
      </c>
      <c r="T288" s="74">
        <f t="shared" si="346"/>
        <v>0</v>
      </c>
      <c r="U288" s="45" t="s">
        <v>1037</v>
      </c>
    </row>
    <row r="289" spans="1:21" s="16" customFormat="1" ht="102" hidden="1" outlineLevel="1" x14ac:dyDescent="0.25">
      <c r="A289" s="27"/>
      <c r="B289" s="49" t="s">
        <v>185</v>
      </c>
      <c r="C289" s="20">
        <f t="shared" si="350"/>
        <v>2124</v>
      </c>
      <c r="D289" s="20">
        <v>2124</v>
      </c>
      <c r="E289" s="20">
        <v>0</v>
      </c>
      <c r="F289" s="20">
        <v>0</v>
      </c>
      <c r="G289" s="20">
        <v>0</v>
      </c>
      <c r="H289" s="20">
        <f t="shared" si="351"/>
        <v>2124</v>
      </c>
      <c r="I289" s="20">
        <v>2124</v>
      </c>
      <c r="J289" s="20">
        <v>0</v>
      </c>
      <c r="K289" s="20">
        <v>0</v>
      </c>
      <c r="L289" s="20">
        <v>0</v>
      </c>
      <c r="M289" s="20">
        <f t="shared" si="333"/>
        <v>100</v>
      </c>
      <c r="N289" s="20">
        <f t="shared" si="343"/>
        <v>0</v>
      </c>
      <c r="O289" s="20">
        <f t="shared" si="334"/>
        <v>100</v>
      </c>
      <c r="P289" s="20">
        <f t="shared" si="344"/>
        <v>0</v>
      </c>
      <c r="Q289" s="20" t="str">
        <f t="shared" si="335"/>
        <v>-</v>
      </c>
      <c r="R289" s="20">
        <f t="shared" si="345"/>
        <v>0</v>
      </c>
      <c r="S289" s="20" t="str">
        <f t="shared" si="336"/>
        <v>-</v>
      </c>
      <c r="T289" s="20">
        <f t="shared" si="346"/>
        <v>0</v>
      </c>
      <c r="U289" s="150"/>
    </row>
    <row r="290" spans="1:21" s="16" customFormat="1" ht="78.75" hidden="1" customHeight="1" outlineLevel="1" x14ac:dyDescent="0.25">
      <c r="A290" s="27"/>
      <c r="B290" s="49" t="s">
        <v>289</v>
      </c>
      <c r="C290" s="20">
        <f t="shared" si="350"/>
        <v>230</v>
      </c>
      <c r="D290" s="20">
        <v>0</v>
      </c>
      <c r="E290" s="20">
        <v>230</v>
      </c>
      <c r="F290" s="20">
        <v>0</v>
      </c>
      <c r="G290" s="20">
        <v>0</v>
      </c>
      <c r="H290" s="20">
        <f t="shared" si="351"/>
        <v>230</v>
      </c>
      <c r="I290" s="20">
        <v>0</v>
      </c>
      <c r="J290" s="20">
        <v>230</v>
      </c>
      <c r="K290" s="20">
        <v>0</v>
      </c>
      <c r="L290" s="20">
        <v>0</v>
      </c>
      <c r="M290" s="20">
        <f t="shared" ref="M290" si="352">IFERROR(H290/C290*100,"-")</f>
        <v>100</v>
      </c>
      <c r="N290" s="20">
        <f t="shared" si="343"/>
        <v>0</v>
      </c>
      <c r="O290" s="20" t="str">
        <f>IFERROR(I290/D290*100,"-")</f>
        <v>-</v>
      </c>
      <c r="P290" s="20">
        <f t="shared" si="344"/>
        <v>0</v>
      </c>
      <c r="Q290" s="20">
        <f>IFERROR(J290/E290*100,"-")</f>
        <v>100</v>
      </c>
      <c r="R290" s="20">
        <f t="shared" si="345"/>
        <v>0</v>
      </c>
      <c r="S290" s="20" t="str">
        <f>IFERROR(K290/F290*100,"-")</f>
        <v>-</v>
      </c>
      <c r="T290" s="20">
        <f t="shared" si="346"/>
        <v>0</v>
      </c>
      <c r="U290" s="45" t="s">
        <v>895</v>
      </c>
    </row>
    <row r="291" spans="1:21" s="16" customFormat="1" ht="126" hidden="1" customHeight="1" outlineLevel="1" x14ac:dyDescent="0.25">
      <c r="A291" s="27"/>
      <c r="B291" s="49" t="s">
        <v>845</v>
      </c>
      <c r="C291" s="20">
        <f t="shared" si="350"/>
        <v>2535.9</v>
      </c>
      <c r="D291" s="20"/>
      <c r="E291" s="20">
        <v>2535.9</v>
      </c>
      <c r="F291" s="20"/>
      <c r="G291" s="20"/>
      <c r="H291" s="20">
        <f t="shared" si="351"/>
        <v>2535.9</v>
      </c>
      <c r="I291" s="20"/>
      <c r="J291" s="20">
        <v>2535.9</v>
      </c>
      <c r="K291" s="20"/>
      <c r="L291" s="20"/>
      <c r="M291" s="20">
        <f t="shared" ref="M291:M292" si="353">IFERROR(H291/C291*100,"-")</f>
        <v>100</v>
      </c>
      <c r="N291" s="20">
        <f t="shared" ref="N291:N292" si="354">C291-H291</f>
        <v>0</v>
      </c>
      <c r="O291" s="20" t="str">
        <f t="shared" ref="O291:O292" si="355">IFERROR(I291/D291*100,"-")</f>
        <v>-</v>
      </c>
      <c r="P291" s="20">
        <f t="shared" ref="P291:P292" si="356">D291-I291</f>
        <v>0</v>
      </c>
      <c r="Q291" s="20">
        <f t="shared" ref="Q291:Q292" si="357">IFERROR(J291/E291*100,"-")</f>
        <v>100</v>
      </c>
      <c r="R291" s="20">
        <f t="shared" ref="R291:R292" si="358">E291-J291</f>
        <v>0</v>
      </c>
      <c r="S291" s="20" t="str">
        <f t="shared" ref="S291:S292" si="359">IFERROR(K291/F291*100,"-")</f>
        <v>-</v>
      </c>
      <c r="T291" s="20">
        <f t="shared" ref="T291:T292" si="360">F291-K291</f>
        <v>0</v>
      </c>
      <c r="U291" s="150"/>
    </row>
    <row r="292" spans="1:21" s="16" customFormat="1" ht="67.5" hidden="1" customHeight="1" outlineLevel="1" x14ac:dyDescent="0.25">
      <c r="A292" s="27"/>
      <c r="B292" s="49" t="s">
        <v>844</v>
      </c>
      <c r="C292" s="20">
        <f t="shared" si="350"/>
        <v>2000</v>
      </c>
      <c r="D292" s="20">
        <v>2000</v>
      </c>
      <c r="E292" s="20"/>
      <c r="F292" s="20"/>
      <c r="G292" s="20"/>
      <c r="H292" s="20">
        <f t="shared" si="351"/>
        <v>2000</v>
      </c>
      <c r="I292" s="20">
        <v>2000</v>
      </c>
      <c r="J292" s="20"/>
      <c r="K292" s="20"/>
      <c r="L292" s="20"/>
      <c r="M292" s="20">
        <f t="shared" si="353"/>
        <v>100</v>
      </c>
      <c r="N292" s="20">
        <f t="shared" si="354"/>
        <v>0</v>
      </c>
      <c r="O292" s="20">
        <f t="shared" si="355"/>
        <v>100</v>
      </c>
      <c r="P292" s="20">
        <f t="shared" si="356"/>
        <v>0</v>
      </c>
      <c r="Q292" s="20" t="str">
        <f t="shared" si="357"/>
        <v>-</v>
      </c>
      <c r="R292" s="20">
        <f t="shared" si="358"/>
        <v>0</v>
      </c>
      <c r="S292" s="20" t="str">
        <f t="shared" si="359"/>
        <v>-</v>
      </c>
      <c r="T292" s="20">
        <f t="shared" si="360"/>
        <v>0</v>
      </c>
      <c r="U292" s="157"/>
    </row>
    <row r="293" spans="1:21" x14ac:dyDescent="0.25">
      <c r="I293" s="3"/>
      <c r="J293" s="3"/>
      <c r="K293" s="3"/>
      <c r="L293" s="3"/>
      <c r="O293" s="4"/>
      <c r="P293" s="4"/>
      <c r="Q293" s="4"/>
      <c r="R293" s="4"/>
      <c r="S293" s="4"/>
      <c r="T293" s="4"/>
    </row>
    <row r="294" spans="1:21" s="16" customFormat="1" x14ac:dyDescent="0.25">
      <c r="A294" s="16" t="s">
        <v>187</v>
      </c>
      <c r="M294" s="15"/>
      <c r="N294" s="15"/>
      <c r="O294" s="15"/>
      <c r="P294" s="15"/>
      <c r="Q294" s="15"/>
      <c r="R294" s="15"/>
      <c r="S294" s="15"/>
      <c r="T294" s="15"/>
      <c r="U294" s="5"/>
    </row>
    <row r="295" spans="1:21" s="16" customFormat="1" x14ac:dyDescent="0.25">
      <c r="A295" s="15"/>
      <c r="M295" s="15"/>
      <c r="N295" s="15"/>
      <c r="O295" s="15"/>
      <c r="P295" s="15"/>
      <c r="Q295" s="15"/>
      <c r="R295" s="15"/>
      <c r="S295" s="15"/>
      <c r="T295" s="15"/>
      <c r="U295" s="5"/>
    </row>
    <row r="296" spans="1:21" s="16" customFormat="1" ht="18.75" x14ac:dyDescent="0.25">
      <c r="A296" s="418" t="s">
        <v>268</v>
      </c>
      <c r="B296" s="418"/>
      <c r="C296" s="418"/>
      <c r="D296" s="418"/>
      <c r="E296" s="418"/>
      <c r="F296" s="418"/>
      <c r="G296" s="418"/>
      <c r="H296" s="418"/>
      <c r="I296" s="418"/>
      <c r="J296" s="418"/>
      <c r="K296" s="418"/>
      <c r="L296" s="418"/>
      <c r="M296" s="418"/>
      <c r="N296" s="418"/>
      <c r="O296" s="418"/>
      <c r="P296" s="418"/>
      <c r="Q296" s="418"/>
      <c r="R296" s="418"/>
      <c r="S296" s="418"/>
      <c r="T296" s="418"/>
      <c r="U296" s="418"/>
    </row>
    <row r="297" spans="1:21" s="16" customFormat="1" x14ac:dyDescent="0.25">
      <c r="A297" s="15"/>
      <c r="M297" s="15"/>
      <c r="N297" s="15"/>
      <c r="O297" s="15"/>
      <c r="P297" s="15"/>
      <c r="Q297" s="15"/>
      <c r="R297" s="15"/>
      <c r="S297" s="15"/>
      <c r="T297" s="15"/>
      <c r="U297" s="5"/>
    </row>
    <row r="298" spans="1:21" s="16" customFormat="1" x14ac:dyDescent="0.25">
      <c r="A298" s="15"/>
      <c r="M298" s="15"/>
      <c r="N298" s="15"/>
      <c r="O298" s="15"/>
      <c r="P298" s="15"/>
      <c r="Q298" s="15"/>
      <c r="R298" s="15"/>
      <c r="S298" s="15"/>
      <c r="T298" s="15"/>
      <c r="U298" s="5"/>
    </row>
    <row r="299" spans="1:21" s="16" customFormat="1" x14ac:dyDescent="0.25">
      <c r="A299" s="25" t="s">
        <v>906</v>
      </c>
      <c r="M299" s="15"/>
      <c r="N299" s="15"/>
      <c r="O299" s="15"/>
      <c r="P299" s="15"/>
      <c r="Q299" s="15"/>
      <c r="R299" s="15"/>
      <c r="S299" s="15"/>
      <c r="T299" s="15"/>
      <c r="U299" s="5"/>
    </row>
  </sheetData>
  <dataConsolidate/>
  <mergeCells count="36">
    <mergeCell ref="A296:U296"/>
    <mergeCell ref="A1:U1"/>
    <mergeCell ref="A2:U2"/>
    <mergeCell ref="A4:A7"/>
    <mergeCell ref="B4:B7"/>
    <mergeCell ref="C5:C7"/>
    <mergeCell ref="C4:F4"/>
    <mergeCell ref="D5:F5"/>
    <mergeCell ref="U4:U7"/>
    <mergeCell ref="G4:G7"/>
    <mergeCell ref="L4:L7"/>
    <mergeCell ref="H4:K4"/>
    <mergeCell ref="H5:H7"/>
    <mergeCell ref="U162:U163"/>
    <mergeCell ref="U62:U63"/>
    <mergeCell ref="U122:U123"/>
    <mergeCell ref="U27:U28"/>
    <mergeCell ref="U29:U30"/>
    <mergeCell ref="U48:U49"/>
    <mergeCell ref="U46:U47"/>
    <mergeCell ref="U118:U119"/>
    <mergeCell ref="U42:U43"/>
    <mergeCell ref="U25:U26"/>
    <mergeCell ref="M4:T4"/>
    <mergeCell ref="D6:D7"/>
    <mergeCell ref="E6:E7"/>
    <mergeCell ref="F6:F7"/>
    <mergeCell ref="I6:I7"/>
    <mergeCell ref="J6:J7"/>
    <mergeCell ref="I5:K5"/>
    <mergeCell ref="K6:K7"/>
    <mergeCell ref="O6:P6"/>
    <mergeCell ref="Q6:R6"/>
    <mergeCell ref="M5:N6"/>
    <mergeCell ref="S6:T6"/>
    <mergeCell ref="O5:T5"/>
  </mergeCells>
  <pageMargins left="0.11811023622047245" right="0.11811023622047245" top="0.19685039370078741" bottom="0.19685039370078741" header="0.31496062992125984" footer="0.31496062992125984"/>
  <pageSetup paperSize="9" scale="46" fitToHeight="30" orientation="landscape" r:id="rId1"/>
  <headerFooter differentFirst="1">
    <oddHeader>&amp;R&amp;P</oddHeader>
  </headerFooter>
  <rowBreaks count="1" manualBreakCount="1">
    <brk id="19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381"/>
  <sheetViews>
    <sheetView view="pageBreakPreview" zoomScaleNormal="100" zoomScaleSheetLayoutView="100" workbookViewId="0">
      <pane xSplit="2" ySplit="5" topLeftCell="C365" activePane="bottomRight" state="frozen"/>
      <selection pane="topRight" activeCell="C1" sqref="C1"/>
      <selection pane="bottomLeft" activeCell="A6" sqref="A6"/>
      <selection pane="bottomRight" activeCell="C207" sqref="C207"/>
    </sheetView>
  </sheetViews>
  <sheetFormatPr defaultRowHeight="15" outlineLevelRow="2" x14ac:dyDescent="0.25"/>
  <cols>
    <col min="1" max="1" width="4.42578125" style="36" customWidth="1"/>
    <col min="2" max="2" width="52.42578125" style="36" customWidth="1"/>
    <col min="3" max="3" width="6.85546875" style="36" customWidth="1"/>
    <col min="4" max="4" width="12.42578125" style="36" customWidth="1"/>
    <col min="5" max="5" width="14.140625" style="36" customWidth="1"/>
    <col min="6" max="6" width="14" style="36" customWidth="1"/>
    <col min="7" max="7" width="12" style="36" customWidth="1"/>
    <col min="8" max="8" width="11.5703125" style="36" customWidth="1"/>
    <col min="9" max="9" width="30" style="36" customWidth="1"/>
    <col min="10" max="16384" width="9.140625" style="36"/>
  </cols>
  <sheetData>
    <row r="1" spans="1:22" ht="18.75" x14ac:dyDescent="0.25">
      <c r="A1" s="447" t="s">
        <v>332</v>
      </c>
      <c r="B1" s="447"/>
      <c r="C1" s="447"/>
      <c r="D1" s="447"/>
      <c r="E1" s="447"/>
      <c r="F1" s="447"/>
      <c r="G1" s="447"/>
      <c r="H1" s="447"/>
      <c r="I1" s="447"/>
      <c r="J1" s="146"/>
      <c r="K1" s="146"/>
      <c r="L1" s="146"/>
      <c r="M1" s="146"/>
      <c r="N1" s="146"/>
      <c r="O1" s="146"/>
      <c r="P1" s="146"/>
      <c r="Q1" s="146"/>
      <c r="R1" s="146"/>
      <c r="S1" s="146"/>
      <c r="T1" s="146"/>
      <c r="U1" s="146"/>
      <c r="V1" s="146"/>
    </row>
    <row r="2" spans="1:22" ht="33" customHeight="1" x14ac:dyDescent="0.25">
      <c r="A2" s="448" t="s">
        <v>917</v>
      </c>
      <c r="B2" s="448"/>
      <c r="C2" s="448"/>
      <c r="D2" s="448"/>
      <c r="E2" s="448"/>
      <c r="F2" s="448"/>
      <c r="G2" s="448"/>
      <c r="H2" s="448"/>
      <c r="I2" s="448"/>
      <c r="J2" s="146"/>
      <c r="K2" s="146"/>
      <c r="L2" s="146"/>
      <c r="M2" s="146"/>
      <c r="N2" s="146"/>
      <c r="O2" s="146"/>
      <c r="P2" s="146"/>
      <c r="Q2" s="146"/>
      <c r="R2" s="146"/>
      <c r="S2" s="146"/>
      <c r="T2" s="146"/>
      <c r="U2" s="146"/>
      <c r="V2" s="146"/>
    </row>
    <row r="3" spans="1:22" s="31" customFormat="1" x14ac:dyDescent="0.25"/>
    <row r="4" spans="1:22" s="31" customFormat="1" ht="18.75" customHeight="1" x14ac:dyDescent="0.25">
      <c r="A4" s="399" t="s">
        <v>0</v>
      </c>
      <c r="B4" s="399" t="s">
        <v>333</v>
      </c>
      <c r="C4" s="399" t="s">
        <v>334</v>
      </c>
      <c r="D4" s="399" t="s">
        <v>335</v>
      </c>
      <c r="E4" s="399" t="s">
        <v>336</v>
      </c>
      <c r="F4" s="451" t="s">
        <v>337</v>
      </c>
      <c r="G4" s="451"/>
      <c r="H4" s="449" t="s">
        <v>373</v>
      </c>
      <c r="I4" s="451" t="s">
        <v>340</v>
      </c>
    </row>
    <row r="5" spans="1:22" s="31" customFormat="1" ht="67.5" customHeight="1" x14ac:dyDescent="0.25">
      <c r="A5" s="399"/>
      <c r="B5" s="399"/>
      <c r="C5" s="399"/>
      <c r="D5" s="399"/>
      <c r="E5" s="399"/>
      <c r="F5" s="145" t="s">
        <v>338</v>
      </c>
      <c r="G5" s="145" t="s">
        <v>339</v>
      </c>
      <c r="H5" s="450"/>
      <c r="I5" s="451"/>
    </row>
    <row r="6" spans="1:22" s="31" customFormat="1" x14ac:dyDescent="0.25">
      <c r="A6" s="40" t="s">
        <v>341</v>
      </c>
      <c r="B6" s="425" t="s">
        <v>17</v>
      </c>
      <c r="C6" s="426"/>
      <c r="D6" s="426"/>
      <c r="E6" s="426"/>
      <c r="F6" s="426"/>
      <c r="G6" s="426"/>
      <c r="H6" s="426"/>
      <c r="I6" s="427"/>
    </row>
    <row r="7" spans="1:22" s="220" customFormat="1" outlineLevel="1" x14ac:dyDescent="0.25">
      <c r="A7" s="41"/>
      <c r="B7" s="431" t="s">
        <v>361</v>
      </c>
      <c r="C7" s="431"/>
      <c r="D7" s="431"/>
      <c r="E7" s="431"/>
      <c r="F7" s="431"/>
      <c r="G7" s="431"/>
      <c r="H7" s="431"/>
      <c r="I7" s="431"/>
    </row>
    <row r="8" spans="1:22" s="220" customFormat="1" ht="27" outlineLevel="1" x14ac:dyDescent="0.25">
      <c r="A8" s="41"/>
      <c r="B8" s="42" t="s">
        <v>594</v>
      </c>
      <c r="C8" s="378" t="s">
        <v>366</v>
      </c>
      <c r="D8" s="378">
        <v>1100</v>
      </c>
      <c r="E8" s="378">
        <v>1140</v>
      </c>
      <c r="F8" s="378">
        <v>1096</v>
      </c>
      <c r="G8" s="378">
        <v>1096</v>
      </c>
      <c r="H8" s="43">
        <f>G8/E8</f>
        <v>0.96140350877192982</v>
      </c>
      <c r="I8" s="32" t="s">
        <v>596</v>
      </c>
    </row>
    <row r="9" spans="1:22" s="220" customFormat="1" ht="67.5" outlineLevel="1" x14ac:dyDescent="0.25">
      <c r="A9" s="41"/>
      <c r="B9" s="42" t="s">
        <v>595</v>
      </c>
      <c r="C9" s="373" t="s">
        <v>383</v>
      </c>
      <c r="D9" s="373">
        <v>4200</v>
      </c>
      <c r="E9" s="373">
        <v>4260</v>
      </c>
      <c r="F9" s="373">
        <v>4310</v>
      </c>
      <c r="G9" s="373">
        <v>4310</v>
      </c>
      <c r="H9" s="43">
        <f>G9/E9</f>
        <v>1.011737089201878</v>
      </c>
      <c r="I9" s="32" t="s">
        <v>597</v>
      </c>
    </row>
    <row r="10" spans="1:22" s="220" customFormat="1" outlineLevel="1" x14ac:dyDescent="0.25">
      <c r="A10" s="41"/>
      <c r="B10" s="432" t="s">
        <v>368</v>
      </c>
      <c r="C10" s="433"/>
      <c r="D10" s="433"/>
      <c r="E10" s="433"/>
      <c r="F10" s="433"/>
      <c r="G10" s="433"/>
      <c r="H10" s="433"/>
      <c r="I10" s="434"/>
    </row>
    <row r="11" spans="1:22" s="220" customFormat="1" ht="67.5" outlineLevel="1" x14ac:dyDescent="0.25">
      <c r="A11" s="41"/>
      <c r="B11" s="42" t="s">
        <v>599</v>
      </c>
      <c r="C11" s="378" t="s">
        <v>383</v>
      </c>
      <c r="D11" s="378">
        <v>367</v>
      </c>
      <c r="E11" s="378">
        <v>381</v>
      </c>
      <c r="F11" s="378">
        <v>782</v>
      </c>
      <c r="G11" s="378">
        <v>368</v>
      </c>
      <c r="H11" s="43">
        <f>G11/E11</f>
        <v>0.9658792650918635</v>
      </c>
      <c r="I11" s="32" t="s">
        <v>597</v>
      </c>
    </row>
    <row r="12" spans="1:22" s="220" customFormat="1" ht="67.5" outlineLevel="1" x14ac:dyDescent="0.25">
      <c r="A12" s="41"/>
      <c r="B12" s="42" t="s">
        <v>598</v>
      </c>
      <c r="C12" s="378" t="s">
        <v>320</v>
      </c>
      <c r="D12" s="378">
        <v>24.7</v>
      </c>
      <c r="E12" s="378">
        <v>25</v>
      </c>
      <c r="F12" s="378">
        <v>24.4</v>
      </c>
      <c r="G12" s="378">
        <v>24.4</v>
      </c>
      <c r="H12" s="43">
        <f>G12/E12</f>
        <v>0.97599999999999998</v>
      </c>
      <c r="I12" s="32" t="s">
        <v>597</v>
      </c>
    </row>
    <row r="13" spans="1:22" s="31" customFormat="1" x14ac:dyDescent="0.25">
      <c r="A13" s="40" t="s">
        <v>342</v>
      </c>
      <c r="B13" s="425" t="s">
        <v>44</v>
      </c>
      <c r="C13" s="426"/>
      <c r="D13" s="426"/>
      <c r="E13" s="426"/>
      <c r="F13" s="426"/>
      <c r="G13" s="426"/>
      <c r="H13" s="426"/>
      <c r="I13" s="427"/>
    </row>
    <row r="14" spans="1:22" s="51" customFormat="1" ht="15" customHeight="1" outlineLevel="1" x14ac:dyDescent="0.25">
      <c r="A14" s="41"/>
      <c r="B14" s="428" t="s">
        <v>21</v>
      </c>
      <c r="C14" s="429"/>
      <c r="D14" s="429"/>
      <c r="E14" s="429"/>
      <c r="F14" s="429"/>
      <c r="G14" s="429"/>
      <c r="H14" s="429"/>
      <c r="I14" s="430"/>
    </row>
    <row r="15" spans="1:22" s="51" customFormat="1" outlineLevel="2" x14ac:dyDescent="0.25">
      <c r="A15" s="41"/>
      <c r="B15" s="422" t="s">
        <v>379</v>
      </c>
      <c r="C15" s="423"/>
      <c r="D15" s="423"/>
      <c r="E15" s="423"/>
      <c r="F15" s="423"/>
      <c r="G15" s="423"/>
      <c r="H15" s="423"/>
      <c r="I15" s="424"/>
    </row>
    <row r="16" spans="1:22" s="51" customFormat="1" ht="40.5" outlineLevel="2" x14ac:dyDescent="0.25">
      <c r="A16" s="41"/>
      <c r="B16" s="56" t="s">
        <v>706</v>
      </c>
      <c r="C16" s="228" t="s">
        <v>320</v>
      </c>
      <c r="D16" s="33">
        <v>87.5</v>
      </c>
      <c r="E16" s="33">
        <v>90</v>
      </c>
      <c r="F16" s="33">
        <v>91</v>
      </c>
      <c r="G16" s="33">
        <v>94</v>
      </c>
      <c r="H16" s="43">
        <f t="shared" ref="H16:H20" si="0">G16/E16</f>
        <v>1.0444444444444445</v>
      </c>
      <c r="I16" s="227" t="s">
        <v>805</v>
      </c>
    </row>
    <row r="17" spans="1:9" s="51" customFormat="1" ht="54" outlineLevel="2" x14ac:dyDescent="0.25">
      <c r="A17" s="41"/>
      <c r="B17" s="56" t="s">
        <v>707</v>
      </c>
      <c r="C17" s="228" t="s">
        <v>320</v>
      </c>
      <c r="D17" s="33">
        <v>20</v>
      </c>
      <c r="E17" s="33">
        <v>30</v>
      </c>
      <c r="F17" s="33">
        <v>27</v>
      </c>
      <c r="G17" s="33">
        <v>33</v>
      </c>
      <c r="H17" s="43">
        <f t="shared" si="0"/>
        <v>1.1000000000000001</v>
      </c>
      <c r="I17" s="227" t="s">
        <v>806</v>
      </c>
    </row>
    <row r="18" spans="1:9" s="51" customFormat="1" ht="54" outlineLevel="2" x14ac:dyDescent="0.25">
      <c r="A18" s="41"/>
      <c r="B18" s="56" t="s">
        <v>708</v>
      </c>
      <c r="C18" s="228" t="s">
        <v>320</v>
      </c>
      <c r="D18" s="33">
        <v>100</v>
      </c>
      <c r="E18" s="33">
        <v>100</v>
      </c>
      <c r="F18" s="33">
        <v>100</v>
      </c>
      <c r="G18" s="33">
        <v>100</v>
      </c>
      <c r="H18" s="43">
        <f t="shared" si="0"/>
        <v>1</v>
      </c>
      <c r="I18" s="227" t="s">
        <v>807</v>
      </c>
    </row>
    <row r="19" spans="1:9" s="51" customFormat="1" ht="40.5" outlineLevel="2" x14ac:dyDescent="0.25">
      <c r="A19" s="41"/>
      <c r="B19" s="56" t="s">
        <v>709</v>
      </c>
      <c r="C19" s="228" t="s">
        <v>320</v>
      </c>
      <c r="D19" s="33">
        <v>100</v>
      </c>
      <c r="E19" s="33">
        <v>100</v>
      </c>
      <c r="F19" s="33">
        <v>100</v>
      </c>
      <c r="G19" s="33">
        <v>100</v>
      </c>
      <c r="H19" s="43">
        <f t="shared" si="0"/>
        <v>1</v>
      </c>
      <c r="I19" s="227" t="s">
        <v>808</v>
      </c>
    </row>
    <row r="20" spans="1:9" s="51" customFormat="1" ht="40.5" outlineLevel="2" x14ac:dyDescent="0.25">
      <c r="A20" s="41"/>
      <c r="B20" s="56" t="s">
        <v>710</v>
      </c>
      <c r="C20" s="228" t="s">
        <v>320</v>
      </c>
      <c r="D20" s="33">
        <v>95</v>
      </c>
      <c r="E20" s="33">
        <v>95</v>
      </c>
      <c r="F20" s="33">
        <v>95</v>
      </c>
      <c r="G20" s="33">
        <v>95</v>
      </c>
      <c r="H20" s="43">
        <f t="shared" si="0"/>
        <v>1</v>
      </c>
      <c r="I20" s="227" t="s">
        <v>953</v>
      </c>
    </row>
    <row r="21" spans="1:9" s="51" customFormat="1" outlineLevel="2" x14ac:dyDescent="0.25">
      <c r="A21" s="41"/>
      <c r="B21" s="422" t="s">
        <v>368</v>
      </c>
      <c r="C21" s="423"/>
      <c r="D21" s="423"/>
      <c r="E21" s="423"/>
      <c r="F21" s="423"/>
      <c r="G21" s="423"/>
      <c r="H21" s="423"/>
      <c r="I21" s="424"/>
    </row>
    <row r="22" spans="1:9" s="51" customFormat="1" ht="54" outlineLevel="2" x14ac:dyDescent="0.25">
      <c r="A22" s="41"/>
      <c r="B22" s="56" t="s">
        <v>711</v>
      </c>
      <c r="C22" s="33" t="s">
        <v>320</v>
      </c>
      <c r="D22" s="33">
        <v>87.5</v>
      </c>
      <c r="E22" s="33">
        <v>93</v>
      </c>
      <c r="F22" s="33">
        <v>87.5</v>
      </c>
      <c r="G22" s="33">
        <v>94</v>
      </c>
      <c r="H22" s="43">
        <f t="shared" ref="H22:H23" si="1">G22/E22</f>
        <v>1.010752688172043</v>
      </c>
      <c r="I22" s="227" t="s">
        <v>805</v>
      </c>
    </row>
    <row r="23" spans="1:9" s="51" customFormat="1" ht="81" outlineLevel="2" x14ac:dyDescent="0.25">
      <c r="A23" s="41"/>
      <c r="B23" s="56" t="s">
        <v>712</v>
      </c>
      <c r="C23" s="33" t="s">
        <v>320</v>
      </c>
      <c r="D23" s="33">
        <v>5</v>
      </c>
      <c r="E23" s="33">
        <v>34</v>
      </c>
      <c r="F23" s="33">
        <v>34</v>
      </c>
      <c r="G23" s="33">
        <v>100</v>
      </c>
      <c r="H23" s="43">
        <f t="shared" si="1"/>
        <v>2.9411764705882355</v>
      </c>
      <c r="I23" s="227" t="s">
        <v>896</v>
      </c>
    </row>
    <row r="24" spans="1:9" s="51" customFormat="1" ht="54" outlineLevel="2" x14ac:dyDescent="0.25">
      <c r="A24" s="41"/>
      <c r="B24" s="56" t="s">
        <v>713</v>
      </c>
      <c r="C24" s="228" t="s">
        <v>320</v>
      </c>
      <c r="D24" s="227">
        <v>15</v>
      </c>
      <c r="E24" s="227">
        <v>25</v>
      </c>
      <c r="F24" s="227">
        <v>25</v>
      </c>
      <c r="G24" s="227">
        <v>34</v>
      </c>
      <c r="H24" s="43">
        <f>G24/E24</f>
        <v>1.36</v>
      </c>
      <c r="I24" s="227" t="s">
        <v>810</v>
      </c>
    </row>
    <row r="25" spans="1:9" s="51" customFormat="1" ht="60" customHeight="1" outlineLevel="2" x14ac:dyDescent="0.25">
      <c r="A25" s="41"/>
      <c r="B25" s="56" t="s">
        <v>714</v>
      </c>
      <c r="C25" s="228" t="s">
        <v>320</v>
      </c>
      <c r="D25" s="227">
        <v>0.3</v>
      </c>
      <c r="E25" s="227">
        <v>0.5</v>
      </c>
      <c r="F25" s="227">
        <v>1.3</v>
      </c>
      <c r="G25" s="227">
        <v>3.3</v>
      </c>
      <c r="H25" s="43">
        <f>G25/E25</f>
        <v>6.6</v>
      </c>
      <c r="I25" s="227" t="s">
        <v>811</v>
      </c>
    </row>
    <row r="26" spans="1:9" s="51" customFormat="1" ht="15" customHeight="1" outlineLevel="1" x14ac:dyDescent="0.25">
      <c r="A26" s="41"/>
      <c r="B26" s="428" t="s">
        <v>23</v>
      </c>
      <c r="C26" s="429"/>
      <c r="D26" s="429"/>
      <c r="E26" s="429"/>
      <c r="F26" s="429"/>
      <c r="G26" s="429"/>
      <c r="H26" s="429"/>
      <c r="I26" s="430"/>
    </row>
    <row r="27" spans="1:9" s="51" customFormat="1" outlineLevel="2" x14ac:dyDescent="0.25">
      <c r="A27" s="41"/>
      <c r="B27" s="422" t="s">
        <v>379</v>
      </c>
      <c r="C27" s="423"/>
      <c r="D27" s="423"/>
      <c r="E27" s="423"/>
      <c r="F27" s="423"/>
      <c r="G27" s="423"/>
      <c r="H27" s="423"/>
      <c r="I27" s="424"/>
    </row>
    <row r="28" spans="1:9" s="51" customFormat="1" ht="40.5" customHeight="1" outlineLevel="2" x14ac:dyDescent="0.25">
      <c r="A28" s="41"/>
      <c r="B28" s="56" t="s">
        <v>715</v>
      </c>
      <c r="C28" s="228" t="s">
        <v>320</v>
      </c>
      <c r="D28" s="227">
        <v>65</v>
      </c>
      <c r="E28" s="227">
        <v>75</v>
      </c>
      <c r="F28" s="227">
        <v>80</v>
      </c>
      <c r="G28" s="227">
        <v>100</v>
      </c>
      <c r="H28" s="43">
        <f t="shared" ref="H28:H31" si="2">G28/E28</f>
        <v>1.3333333333333333</v>
      </c>
      <c r="I28" s="227" t="s">
        <v>810</v>
      </c>
    </row>
    <row r="29" spans="1:9" s="51" customFormat="1" ht="54" outlineLevel="2" x14ac:dyDescent="0.25">
      <c r="A29" s="41"/>
      <c r="B29" s="56" t="s">
        <v>716</v>
      </c>
      <c r="C29" s="228" t="s">
        <v>320</v>
      </c>
      <c r="D29" s="227">
        <v>20</v>
      </c>
      <c r="E29" s="227">
        <v>33</v>
      </c>
      <c r="F29" s="227">
        <v>33</v>
      </c>
      <c r="G29" s="227">
        <v>47</v>
      </c>
      <c r="H29" s="43">
        <f t="shared" si="2"/>
        <v>1.4242424242424243</v>
      </c>
      <c r="I29" s="227" t="s">
        <v>812</v>
      </c>
    </row>
    <row r="30" spans="1:9" s="51" customFormat="1" ht="54" outlineLevel="2" x14ac:dyDescent="0.25">
      <c r="A30" s="41"/>
      <c r="B30" s="56" t="s">
        <v>717</v>
      </c>
      <c r="C30" s="228" t="s">
        <v>320</v>
      </c>
      <c r="D30" s="227">
        <v>100</v>
      </c>
      <c r="E30" s="227">
        <v>100</v>
      </c>
      <c r="F30" s="227">
        <v>100</v>
      </c>
      <c r="G30" s="227">
        <v>100</v>
      </c>
      <c r="H30" s="43">
        <f t="shared" si="2"/>
        <v>1</v>
      </c>
      <c r="I30" s="227" t="s">
        <v>807</v>
      </c>
    </row>
    <row r="31" spans="1:9" s="51" customFormat="1" ht="40.5" outlineLevel="2" x14ac:dyDescent="0.25">
      <c r="A31" s="41"/>
      <c r="B31" s="56" t="s">
        <v>718</v>
      </c>
      <c r="C31" s="228" t="s">
        <v>320</v>
      </c>
      <c r="D31" s="227">
        <v>100</v>
      </c>
      <c r="E31" s="227">
        <v>100</v>
      </c>
      <c r="F31" s="227">
        <v>100</v>
      </c>
      <c r="G31" s="227">
        <v>100</v>
      </c>
      <c r="H31" s="43">
        <f t="shared" si="2"/>
        <v>1</v>
      </c>
      <c r="I31" s="227" t="s">
        <v>808</v>
      </c>
    </row>
    <row r="32" spans="1:9" s="51" customFormat="1" ht="40.5" outlineLevel="2" x14ac:dyDescent="0.25">
      <c r="A32" s="41"/>
      <c r="B32" s="56" t="s">
        <v>719</v>
      </c>
      <c r="C32" s="228" t="s">
        <v>320</v>
      </c>
      <c r="D32" s="227">
        <v>95</v>
      </c>
      <c r="E32" s="227">
        <v>95</v>
      </c>
      <c r="F32" s="227">
        <v>95</v>
      </c>
      <c r="G32" s="227">
        <v>95</v>
      </c>
      <c r="H32" s="43">
        <f>G32/E32</f>
        <v>1</v>
      </c>
      <c r="I32" s="227" t="s">
        <v>953</v>
      </c>
    </row>
    <row r="33" spans="1:9" s="51" customFormat="1" outlineLevel="2" x14ac:dyDescent="0.25">
      <c r="A33" s="41"/>
      <c r="B33" s="422" t="s">
        <v>384</v>
      </c>
      <c r="C33" s="423"/>
      <c r="D33" s="423"/>
      <c r="E33" s="423"/>
      <c r="F33" s="423"/>
      <c r="G33" s="423"/>
      <c r="H33" s="423"/>
      <c r="I33" s="424"/>
    </row>
    <row r="34" spans="1:9" s="51" customFormat="1" ht="54" outlineLevel="2" x14ac:dyDescent="0.25">
      <c r="A34" s="41"/>
      <c r="B34" s="56" t="s">
        <v>720</v>
      </c>
      <c r="C34" s="33" t="s">
        <v>320</v>
      </c>
      <c r="D34" s="227">
        <v>97</v>
      </c>
      <c r="E34" s="227">
        <v>97</v>
      </c>
      <c r="F34" s="227">
        <v>97</v>
      </c>
      <c r="G34" s="227">
        <v>98.5</v>
      </c>
      <c r="H34" s="43">
        <f>G34/E34</f>
        <v>1.0154639175257731</v>
      </c>
      <c r="I34" s="227" t="s">
        <v>809</v>
      </c>
    </row>
    <row r="35" spans="1:9" s="51" customFormat="1" ht="67.5" outlineLevel="2" x14ac:dyDescent="0.25">
      <c r="A35" s="41"/>
      <c r="B35" s="56" t="s">
        <v>721</v>
      </c>
      <c r="C35" s="228" t="s">
        <v>320</v>
      </c>
      <c r="D35" s="227">
        <v>80</v>
      </c>
      <c r="E35" s="227">
        <v>85</v>
      </c>
      <c r="F35" s="227">
        <v>80</v>
      </c>
      <c r="G35" s="227">
        <v>80</v>
      </c>
      <c r="H35" s="43">
        <f>G35/E35</f>
        <v>0.94117647058823528</v>
      </c>
      <c r="I35" s="227" t="s">
        <v>813</v>
      </c>
    </row>
    <row r="36" spans="1:9" s="51" customFormat="1" ht="54" outlineLevel="2" x14ac:dyDescent="0.25">
      <c r="A36" s="41"/>
      <c r="B36" s="56" t="s">
        <v>722</v>
      </c>
      <c r="C36" s="228" t="s">
        <v>320</v>
      </c>
      <c r="D36" s="227">
        <v>50</v>
      </c>
      <c r="E36" s="227">
        <v>75</v>
      </c>
      <c r="F36" s="227">
        <v>71</v>
      </c>
      <c r="G36" s="227">
        <v>76</v>
      </c>
      <c r="H36" s="43">
        <f>G36/E36</f>
        <v>1.0133333333333334</v>
      </c>
      <c r="I36" s="227" t="s">
        <v>814</v>
      </c>
    </row>
    <row r="37" spans="1:9" s="51" customFormat="1" outlineLevel="1" x14ac:dyDescent="0.25">
      <c r="A37" s="41"/>
      <c r="B37" s="428" t="s">
        <v>25</v>
      </c>
      <c r="C37" s="429"/>
      <c r="D37" s="429"/>
      <c r="E37" s="429"/>
      <c r="F37" s="429"/>
      <c r="G37" s="429"/>
      <c r="H37" s="429"/>
      <c r="I37" s="430"/>
    </row>
    <row r="38" spans="1:9" s="51" customFormat="1" outlineLevel="2" x14ac:dyDescent="0.25">
      <c r="A38" s="41"/>
      <c r="B38" s="422" t="s">
        <v>379</v>
      </c>
      <c r="C38" s="423"/>
      <c r="D38" s="423"/>
      <c r="E38" s="423"/>
      <c r="F38" s="423"/>
      <c r="G38" s="423"/>
      <c r="H38" s="423"/>
      <c r="I38" s="424"/>
    </row>
    <row r="39" spans="1:9" s="51" customFormat="1" ht="54" outlineLevel="2" x14ac:dyDescent="0.25">
      <c r="A39" s="41"/>
      <c r="B39" s="56" t="s">
        <v>723</v>
      </c>
      <c r="C39" s="33" t="s">
        <v>320</v>
      </c>
      <c r="D39" s="33">
        <v>35</v>
      </c>
      <c r="E39" s="33">
        <v>40.5</v>
      </c>
      <c r="F39" s="33">
        <v>44.4</v>
      </c>
      <c r="G39" s="33">
        <v>47.8</v>
      </c>
      <c r="H39" s="43">
        <f t="shared" ref="H39:H42" si="3">G39/E39</f>
        <v>1.1802469135802469</v>
      </c>
      <c r="I39" s="228" t="s">
        <v>814</v>
      </c>
    </row>
    <row r="40" spans="1:9" s="51" customFormat="1" ht="54" outlineLevel="2" x14ac:dyDescent="0.25">
      <c r="A40" s="41"/>
      <c r="B40" s="56" t="s">
        <v>724</v>
      </c>
      <c r="C40" s="33" t="s">
        <v>320</v>
      </c>
      <c r="D40" s="33">
        <v>20</v>
      </c>
      <c r="E40" s="33">
        <v>33</v>
      </c>
      <c r="F40" s="33">
        <v>23</v>
      </c>
      <c r="G40" s="33">
        <v>25</v>
      </c>
      <c r="H40" s="43">
        <f t="shared" si="3"/>
        <v>0.75757575757575757</v>
      </c>
      <c r="I40" s="228" t="s">
        <v>812</v>
      </c>
    </row>
    <row r="41" spans="1:9" s="51" customFormat="1" ht="54" outlineLevel="2" x14ac:dyDescent="0.25">
      <c r="A41" s="41"/>
      <c r="B41" s="56" t="s">
        <v>725</v>
      </c>
      <c r="C41" s="33" t="s">
        <v>320</v>
      </c>
      <c r="D41" s="33">
        <v>100</v>
      </c>
      <c r="E41" s="33">
        <v>100</v>
      </c>
      <c r="F41" s="33">
        <v>100</v>
      </c>
      <c r="G41" s="33">
        <v>100</v>
      </c>
      <c r="H41" s="43">
        <f t="shared" si="3"/>
        <v>1</v>
      </c>
      <c r="I41" s="228" t="s">
        <v>807</v>
      </c>
    </row>
    <row r="42" spans="1:9" s="51" customFormat="1" ht="40.5" outlineLevel="2" x14ac:dyDescent="0.25">
      <c r="A42" s="41"/>
      <c r="B42" s="56" t="s">
        <v>718</v>
      </c>
      <c r="C42" s="33" t="s">
        <v>320</v>
      </c>
      <c r="D42" s="33">
        <v>100</v>
      </c>
      <c r="E42" s="33">
        <v>100</v>
      </c>
      <c r="F42" s="33">
        <v>100</v>
      </c>
      <c r="G42" s="33">
        <v>100</v>
      </c>
      <c r="H42" s="43">
        <f t="shared" si="3"/>
        <v>1</v>
      </c>
      <c r="I42" s="228" t="s">
        <v>808</v>
      </c>
    </row>
    <row r="43" spans="1:9" s="51" customFormat="1" ht="40.5" outlineLevel="2" x14ac:dyDescent="0.25">
      <c r="A43" s="41"/>
      <c r="B43" s="56" t="s">
        <v>719</v>
      </c>
      <c r="C43" s="228" t="s">
        <v>320</v>
      </c>
      <c r="D43" s="33">
        <v>95</v>
      </c>
      <c r="E43" s="33">
        <v>95</v>
      </c>
      <c r="F43" s="33">
        <v>95</v>
      </c>
      <c r="G43" s="33">
        <v>95</v>
      </c>
      <c r="H43" s="43">
        <f>G43/E43</f>
        <v>1</v>
      </c>
      <c r="I43" s="228" t="s">
        <v>953</v>
      </c>
    </row>
    <row r="44" spans="1:9" s="51" customFormat="1" outlineLevel="2" x14ac:dyDescent="0.25">
      <c r="A44" s="41"/>
      <c r="B44" s="422" t="s">
        <v>384</v>
      </c>
      <c r="C44" s="423"/>
      <c r="D44" s="423"/>
      <c r="E44" s="423"/>
      <c r="F44" s="423"/>
      <c r="G44" s="423"/>
      <c r="H44" s="423"/>
      <c r="I44" s="33"/>
    </row>
    <row r="45" spans="1:9" s="51" customFormat="1" ht="54" outlineLevel="2" x14ac:dyDescent="0.25">
      <c r="A45" s="41"/>
      <c r="B45" s="56" t="s">
        <v>720</v>
      </c>
      <c r="C45" s="228" t="s">
        <v>320</v>
      </c>
      <c r="D45" s="33">
        <v>50</v>
      </c>
      <c r="E45" s="33">
        <v>100</v>
      </c>
      <c r="F45" s="33">
        <v>50</v>
      </c>
      <c r="G45" s="33">
        <v>50</v>
      </c>
      <c r="H45" s="43">
        <f>G45/E45</f>
        <v>0.5</v>
      </c>
      <c r="I45" s="228" t="s">
        <v>809</v>
      </c>
    </row>
    <row r="46" spans="1:9" s="51" customFormat="1" outlineLevel="1" x14ac:dyDescent="0.25">
      <c r="A46" s="41"/>
      <c r="B46" s="428" t="s">
        <v>27</v>
      </c>
      <c r="C46" s="429"/>
      <c r="D46" s="429"/>
      <c r="E46" s="429"/>
      <c r="F46" s="429"/>
      <c r="G46" s="429"/>
      <c r="H46" s="429"/>
      <c r="I46" s="430"/>
    </row>
    <row r="47" spans="1:9" s="220" customFormat="1" outlineLevel="2" x14ac:dyDescent="0.25">
      <c r="A47" s="41"/>
      <c r="B47" s="422" t="s">
        <v>379</v>
      </c>
      <c r="C47" s="423"/>
      <c r="D47" s="423"/>
      <c r="E47" s="423"/>
      <c r="F47" s="423"/>
      <c r="G47" s="423"/>
      <c r="H47" s="423"/>
      <c r="I47" s="424"/>
    </row>
    <row r="48" spans="1:9" s="220" customFormat="1" ht="40.5" outlineLevel="2" x14ac:dyDescent="0.25">
      <c r="A48" s="41"/>
      <c r="B48" s="42" t="s">
        <v>726</v>
      </c>
      <c r="C48" s="33" t="s">
        <v>320</v>
      </c>
      <c r="D48" s="33">
        <v>35</v>
      </c>
      <c r="E48" s="33">
        <v>40</v>
      </c>
      <c r="F48" s="235">
        <v>32</v>
      </c>
      <c r="G48" s="33">
        <v>32</v>
      </c>
      <c r="H48" s="43">
        <f>G48/E48</f>
        <v>0.8</v>
      </c>
      <c r="I48" s="33" t="s">
        <v>810</v>
      </c>
    </row>
    <row r="49" spans="1:9" s="220" customFormat="1" ht="40.5" outlineLevel="2" x14ac:dyDescent="0.25">
      <c r="A49" s="41"/>
      <c r="B49" s="42" t="s">
        <v>727</v>
      </c>
      <c r="C49" s="227" t="s">
        <v>320</v>
      </c>
      <c r="D49" s="227">
        <v>80</v>
      </c>
      <c r="E49" s="227">
        <v>85</v>
      </c>
      <c r="F49" s="227">
        <v>85</v>
      </c>
      <c r="G49" s="227">
        <v>100</v>
      </c>
      <c r="H49" s="52">
        <f>G49/E49</f>
        <v>1.1764705882352942</v>
      </c>
      <c r="I49" s="33" t="s">
        <v>810</v>
      </c>
    </row>
    <row r="50" spans="1:9" s="220" customFormat="1" outlineLevel="2" x14ac:dyDescent="0.25">
      <c r="A50" s="41"/>
      <c r="B50" s="422" t="s">
        <v>384</v>
      </c>
      <c r="C50" s="423"/>
      <c r="D50" s="423"/>
      <c r="E50" s="423"/>
      <c r="F50" s="423"/>
      <c r="G50" s="423"/>
      <c r="H50" s="423"/>
      <c r="I50" s="424"/>
    </row>
    <row r="51" spans="1:9" s="220" customFormat="1" ht="81" outlineLevel="2" x14ac:dyDescent="0.25">
      <c r="A51" s="41"/>
      <c r="B51" s="42" t="s">
        <v>728</v>
      </c>
      <c r="C51" s="33" t="s">
        <v>320</v>
      </c>
      <c r="D51" s="33">
        <v>30</v>
      </c>
      <c r="E51" s="33">
        <v>50</v>
      </c>
      <c r="F51" s="33">
        <v>50</v>
      </c>
      <c r="G51" s="33">
        <v>50</v>
      </c>
      <c r="H51" s="52">
        <f>G51/E51</f>
        <v>1</v>
      </c>
      <c r="I51" s="227" t="s">
        <v>809</v>
      </c>
    </row>
    <row r="52" spans="1:9" s="220" customFormat="1" ht="40.5" outlineLevel="2" x14ac:dyDescent="0.25">
      <c r="A52" s="41"/>
      <c r="B52" s="42" t="s">
        <v>729</v>
      </c>
      <c r="C52" s="227" t="s">
        <v>320</v>
      </c>
      <c r="D52" s="227">
        <v>90</v>
      </c>
      <c r="E52" s="227">
        <v>90</v>
      </c>
      <c r="F52" s="227">
        <v>90</v>
      </c>
      <c r="G52" s="227">
        <v>100</v>
      </c>
      <c r="H52" s="52">
        <f>G52/E52</f>
        <v>1.1111111111111112</v>
      </c>
      <c r="I52" s="227" t="s">
        <v>809</v>
      </c>
    </row>
    <row r="53" spans="1:9" s="220" customFormat="1" outlineLevel="1" x14ac:dyDescent="0.25">
      <c r="A53" s="41"/>
      <c r="B53" s="428" t="s">
        <v>32</v>
      </c>
      <c r="C53" s="429"/>
      <c r="D53" s="429"/>
      <c r="E53" s="429"/>
      <c r="F53" s="429"/>
      <c r="G53" s="429"/>
      <c r="H53" s="429"/>
      <c r="I53" s="430"/>
    </row>
    <row r="54" spans="1:9" s="220" customFormat="1" outlineLevel="2" x14ac:dyDescent="0.25">
      <c r="A54" s="41"/>
      <c r="B54" s="422" t="s">
        <v>384</v>
      </c>
      <c r="C54" s="423"/>
      <c r="D54" s="423"/>
      <c r="E54" s="423"/>
      <c r="F54" s="423"/>
      <c r="G54" s="423"/>
      <c r="H54" s="423"/>
      <c r="I54" s="424"/>
    </row>
    <row r="55" spans="1:9" s="220" customFormat="1" ht="54" outlineLevel="2" x14ac:dyDescent="0.25">
      <c r="A55" s="41"/>
      <c r="B55" s="42" t="s">
        <v>730</v>
      </c>
      <c r="C55" s="33" t="s">
        <v>320</v>
      </c>
      <c r="D55" s="33">
        <v>20</v>
      </c>
      <c r="E55" s="33">
        <v>20</v>
      </c>
      <c r="F55" s="33">
        <v>20</v>
      </c>
      <c r="G55" s="33">
        <v>30</v>
      </c>
      <c r="H55" s="52">
        <f>G55/E55</f>
        <v>1.5</v>
      </c>
      <c r="I55" s="227" t="s">
        <v>809</v>
      </c>
    </row>
    <row r="56" spans="1:9" s="220" customFormat="1" ht="54" outlineLevel="2" x14ac:dyDescent="0.25">
      <c r="A56" s="41"/>
      <c r="B56" s="42" t="s">
        <v>720</v>
      </c>
      <c r="C56" s="227" t="s">
        <v>320</v>
      </c>
      <c r="D56" s="227">
        <v>97</v>
      </c>
      <c r="E56" s="227">
        <v>98</v>
      </c>
      <c r="F56" s="227">
        <v>97</v>
      </c>
      <c r="G56" s="227">
        <v>98.5</v>
      </c>
      <c r="H56" s="52">
        <f>G56/E56</f>
        <v>1.0051020408163265</v>
      </c>
      <c r="I56" s="227" t="s">
        <v>815</v>
      </c>
    </row>
    <row r="57" spans="1:9" s="220" customFormat="1" outlineLevel="1" x14ac:dyDescent="0.25">
      <c r="A57" s="41"/>
      <c r="B57" s="428" t="s">
        <v>35</v>
      </c>
      <c r="C57" s="429"/>
      <c r="D57" s="429"/>
      <c r="E57" s="429"/>
      <c r="F57" s="429"/>
      <c r="G57" s="429"/>
      <c r="H57" s="429"/>
      <c r="I57" s="430"/>
    </row>
    <row r="58" spans="1:9" s="220" customFormat="1" outlineLevel="2" x14ac:dyDescent="0.25">
      <c r="A58" s="41"/>
      <c r="B58" s="422" t="s">
        <v>384</v>
      </c>
      <c r="C58" s="423"/>
      <c r="D58" s="423"/>
      <c r="E58" s="423"/>
      <c r="F58" s="423"/>
      <c r="G58" s="423"/>
      <c r="H58" s="423"/>
      <c r="I58" s="424"/>
    </row>
    <row r="59" spans="1:9" s="220" customFormat="1" ht="54" outlineLevel="2" x14ac:dyDescent="0.25">
      <c r="A59" s="41"/>
      <c r="B59" s="42" t="s">
        <v>731</v>
      </c>
      <c r="C59" s="227" t="s">
        <v>732</v>
      </c>
      <c r="D59" s="223">
        <v>1765</v>
      </c>
      <c r="E59" s="223">
        <v>1780</v>
      </c>
      <c r="F59" s="223">
        <v>3813</v>
      </c>
      <c r="G59" s="223">
        <v>2038</v>
      </c>
      <c r="H59" s="52">
        <f>G59/E59</f>
        <v>1.1449438202247191</v>
      </c>
      <c r="I59" s="227" t="s">
        <v>816</v>
      </c>
    </row>
    <row r="60" spans="1:9" s="220" customFormat="1" outlineLevel="1" x14ac:dyDescent="0.25">
      <c r="A60" s="41"/>
      <c r="B60" s="428" t="s">
        <v>36</v>
      </c>
      <c r="C60" s="429"/>
      <c r="D60" s="429"/>
      <c r="E60" s="429"/>
      <c r="F60" s="429"/>
      <c r="G60" s="429"/>
      <c r="H60" s="429"/>
      <c r="I60" s="430"/>
    </row>
    <row r="61" spans="1:9" s="220" customFormat="1" outlineLevel="2" x14ac:dyDescent="0.25">
      <c r="A61" s="41"/>
      <c r="B61" s="422" t="s">
        <v>379</v>
      </c>
      <c r="C61" s="423"/>
      <c r="D61" s="423"/>
      <c r="E61" s="423"/>
      <c r="F61" s="423"/>
      <c r="G61" s="423"/>
      <c r="H61" s="423"/>
      <c r="I61" s="424"/>
    </row>
    <row r="62" spans="1:9" s="220" customFormat="1" ht="54" outlineLevel="2" x14ac:dyDescent="0.25">
      <c r="A62" s="41"/>
      <c r="B62" s="42" t="s">
        <v>733</v>
      </c>
      <c r="C62" s="227" t="s">
        <v>320</v>
      </c>
      <c r="D62" s="227">
        <v>46</v>
      </c>
      <c r="E62" s="227">
        <v>48</v>
      </c>
      <c r="F62" s="227">
        <v>55</v>
      </c>
      <c r="G62" s="227">
        <v>57.4</v>
      </c>
      <c r="H62" s="52">
        <f t="shared" ref="H62:H63" si="4">G62/E62</f>
        <v>1.1958333333333333</v>
      </c>
      <c r="I62" s="227" t="s">
        <v>954</v>
      </c>
    </row>
    <row r="63" spans="1:9" s="220" customFormat="1" ht="40.5" outlineLevel="2" x14ac:dyDescent="0.25">
      <c r="A63" s="41"/>
      <c r="B63" s="42" t="s">
        <v>734</v>
      </c>
      <c r="C63" s="227" t="s">
        <v>320</v>
      </c>
      <c r="D63" s="227">
        <v>15</v>
      </c>
      <c r="E63" s="227">
        <v>15</v>
      </c>
      <c r="F63" s="227">
        <v>15</v>
      </c>
      <c r="G63" s="227">
        <v>75.900000000000006</v>
      </c>
      <c r="H63" s="52">
        <f t="shared" si="4"/>
        <v>5.0600000000000005</v>
      </c>
      <c r="I63" s="227" t="s">
        <v>954</v>
      </c>
    </row>
    <row r="64" spans="1:9" s="220" customFormat="1" outlineLevel="2" x14ac:dyDescent="0.25">
      <c r="A64" s="41"/>
      <c r="B64" s="42" t="s">
        <v>735</v>
      </c>
      <c r="C64" s="227" t="s">
        <v>320</v>
      </c>
      <c r="D64" s="227">
        <v>50</v>
      </c>
      <c r="E64" s="227">
        <v>50</v>
      </c>
      <c r="F64" s="227">
        <v>50</v>
      </c>
      <c r="G64" s="227">
        <v>61.9</v>
      </c>
      <c r="H64" s="52">
        <f>G64/E64</f>
        <v>1.238</v>
      </c>
      <c r="I64" s="227" t="s">
        <v>817</v>
      </c>
    </row>
    <row r="65" spans="1:9" s="220" customFormat="1" outlineLevel="1" x14ac:dyDescent="0.25">
      <c r="A65" s="41"/>
      <c r="B65" s="428" t="s">
        <v>39</v>
      </c>
      <c r="C65" s="429"/>
      <c r="D65" s="429"/>
      <c r="E65" s="429"/>
      <c r="F65" s="429"/>
      <c r="G65" s="429"/>
      <c r="H65" s="429"/>
      <c r="I65" s="430"/>
    </row>
    <row r="66" spans="1:9" s="220" customFormat="1" outlineLevel="2" x14ac:dyDescent="0.25">
      <c r="A66" s="41"/>
      <c r="B66" s="422" t="s">
        <v>379</v>
      </c>
      <c r="C66" s="423"/>
      <c r="D66" s="423"/>
      <c r="E66" s="423"/>
      <c r="F66" s="423"/>
      <c r="G66" s="423"/>
      <c r="H66" s="423"/>
      <c r="I66" s="424"/>
    </row>
    <row r="67" spans="1:9" s="220" customFormat="1" ht="54" outlineLevel="2" x14ac:dyDescent="0.25">
      <c r="A67" s="41"/>
      <c r="B67" s="42" t="s">
        <v>736</v>
      </c>
      <c r="C67" s="227" t="s">
        <v>320</v>
      </c>
      <c r="D67" s="227">
        <v>100</v>
      </c>
      <c r="E67" s="227">
        <v>100</v>
      </c>
      <c r="F67" s="227">
        <v>100</v>
      </c>
      <c r="G67" s="227">
        <v>100</v>
      </c>
      <c r="H67" s="43">
        <f>G67/E67</f>
        <v>1</v>
      </c>
      <c r="I67" s="227" t="s">
        <v>818</v>
      </c>
    </row>
    <row r="68" spans="1:9" s="220" customFormat="1" ht="27" outlineLevel="2" x14ac:dyDescent="0.25">
      <c r="A68" s="41"/>
      <c r="B68" s="42" t="s">
        <v>737</v>
      </c>
      <c r="C68" s="227" t="s">
        <v>320</v>
      </c>
      <c r="D68" s="227">
        <v>100</v>
      </c>
      <c r="E68" s="227">
        <v>100</v>
      </c>
      <c r="F68" s="227">
        <v>100</v>
      </c>
      <c r="G68" s="227">
        <v>100</v>
      </c>
      <c r="H68" s="43">
        <f>G68/E68</f>
        <v>1</v>
      </c>
      <c r="I68" s="227" t="s">
        <v>819</v>
      </c>
    </row>
    <row r="69" spans="1:9" s="220" customFormat="1" outlineLevel="1" x14ac:dyDescent="0.25">
      <c r="A69" s="41"/>
      <c r="B69" s="428" t="s">
        <v>41</v>
      </c>
      <c r="C69" s="429"/>
      <c r="D69" s="429"/>
      <c r="E69" s="429"/>
      <c r="F69" s="429"/>
      <c r="G69" s="429"/>
      <c r="H69" s="429"/>
      <c r="I69" s="430"/>
    </row>
    <row r="70" spans="1:9" s="220" customFormat="1" outlineLevel="2" x14ac:dyDescent="0.25">
      <c r="A70" s="41"/>
      <c r="B70" s="422" t="s">
        <v>379</v>
      </c>
      <c r="C70" s="423"/>
      <c r="D70" s="423"/>
      <c r="E70" s="423"/>
      <c r="F70" s="423"/>
      <c r="G70" s="423"/>
      <c r="H70" s="423"/>
      <c r="I70" s="424"/>
    </row>
    <row r="71" spans="1:9" s="220" customFormat="1" ht="81" outlineLevel="2" x14ac:dyDescent="0.25">
      <c r="A71" s="41"/>
      <c r="B71" s="42" t="s">
        <v>739</v>
      </c>
      <c r="C71" s="33" t="s">
        <v>320</v>
      </c>
      <c r="D71" s="33">
        <v>0</v>
      </c>
      <c r="E71" s="33">
        <v>10</v>
      </c>
      <c r="F71" s="33">
        <v>20</v>
      </c>
      <c r="G71" s="33">
        <v>30</v>
      </c>
      <c r="H71" s="52">
        <f>G71/E71</f>
        <v>3</v>
      </c>
      <c r="I71" s="227" t="s">
        <v>809</v>
      </c>
    </row>
    <row r="72" spans="1:9" s="220" customFormat="1" ht="40.5" outlineLevel="2" x14ac:dyDescent="0.25">
      <c r="A72" s="41"/>
      <c r="B72" s="42" t="s">
        <v>738</v>
      </c>
      <c r="C72" s="227" t="s">
        <v>320</v>
      </c>
      <c r="D72" s="227">
        <v>0</v>
      </c>
      <c r="E72" s="227">
        <v>10</v>
      </c>
      <c r="F72" s="227">
        <v>30</v>
      </c>
      <c r="G72" s="227">
        <v>30</v>
      </c>
      <c r="H72" s="52">
        <f>G72/E72</f>
        <v>3</v>
      </c>
      <c r="I72" s="227" t="s">
        <v>809</v>
      </c>
    </row>
    <row r="73" spans="1:9" s="220" customFormat="1" outlineLevel="2" x14ac:dyDescent="0.25">
      <c r="A73" s="41"/>
      <c r="B73" s="422" t="s">
        <v>384</v>
      </c>
      <c r="C73" s="423"/>
      <c r="D73" s="423"/>
      <c r="E73" s="423"/>
      <c r="F73" s="423"/>
      <c r="G73" s="423"/>
      <c r="H73" s="423"/>
      <c r="I73" s="424"/>
    </row>
    <row r="74" spans="1:9" s="220" customFormat="1" ht="27" outlineLevel="2" x14ac:dyDescent="0.25">
      <c r="A74" s="41"/>
      <c r="B74" s="42" t="s">
        <v>740</v>
      </c>
      <c r="C74" s="227" t="s">
        <v>320</v>
      </c>
      <c r="D74" s="227">
        <v>5</v>
      </c>
      <c r="E74" s="227">
        <v>8</v>
      </c>
      <c r="F74" s="227">
        <v>5</v>
      </c>
      <c r="G74" s="227">
        <v>6</v>
      </c>
      <c r="H74" s="52">
        <f>G74/E74</f>
        <v>0.75</v>
      </c>
      <c r="I74" s="32"/>
    </row>
    <row r="75" spans="1:9" s="31" customFormat="1" ht="15" customHeight="1" x14ac:dyDescent="0.25">
      <c r="A75" s="40" t="s">
        <v>343</v>
      </c>
      <c r="B75" s="425" t="s">
        <v>741</v>
      </c>
      <c r="C75" s="426"/>
      <c r="D75" s="426"/>
      <c r="E75" s="426"/>
      <c r="F75" s="426"/>
      <c r="G75" s="426"/>
      <c r="H75" s="426"/>
      <c r="I75" s="427"/>
    </row>
    <row r="76" spans="1:9" s="51" customFormat="1" ht="15" customHeight="1" outlineLevel="1" x14ac:dyDescent="0.25">
      <c r="A76" s="41"/>
      <c r="B76" s="428" t="s">
        <v>53</v>
      </c>
      <c r="C76" s="429"/>
      <c r="D76" s="429"/>
      <c r="E76" s="429"/>
      <c r="F76" s="429"/>
      <c r="G76" s="429"/>
      <c r="H76" s="429"/>
      <c r="I76" s="430"/>
    </row>
    <row r="77" spans="1:9" s="51" customFormat="1" outlineLevel="2" x14ac:dyDescent="0.25">
      <c r="A77" s="41"/>
      <c r="B77" s="422" t="s">
        <v>379</v>
      </c>
      <c r="C77" s="423"/>
      <c r="D77" s="423"/>
      <c r="E77" s="423"/>
      <c r="F77" s="423"/>
      <c r="G77" s="423"/>
      <c r="H77" s="423"/>
      <c r="I77" s="424"/>
    </row>
    <row r="78" spans="1:9" s="51" customFormat="1" ht="40.5" customHeight="1" outlineLevel="2" x14ac:dyDescent="0.25">
      <c r="A78" s="41"/>
      <c r="B78" s="56" t="s">
        <v>634</v>
      </c>
      <c r="C78" s="145" t="s">
        <v>383</v>
      </c>
      <c r="D78" s="33">
        <v>6455</v>
      </c>
      <c r="E78" s="33">
        <v>4380</v>
      </c>
      <c r="F78" s="33">
        <v>9987</v>
      </c>
      <c r="G78" s="33">
        <v>4552</v>
      </c>
      <c r="H78" s="43">
        <f t="shared" ref="H78:H79" si="5">G78/E78</f>
        <v>1.0392694063926942</v>
      </c>
      <c r="I78" s="145" t="s">
        <v>635</v>
      </c>
    </row>
    <row r="79" spans="1:9" s="51" customFormat="1" ht="40.5" outlineLevel="2" x14ac:dyDescent="0.25">
      <c r="A79" s="41"/>
      <c r="B79" s="56" t="s">
        <v>742</v>
      </c>
      <c r="C79" s="145" t="s">
        <v>366</v>
      </c>
      <c r="D79" s="33">
        <v>36</v>
      </c>
      <c r="E79" s="33">
        <v>36</v>
      </c>
      <c r="F79" s="33">
        <v>82</v>
      </c>
      <c r="G79" s="33">
        <v>36</v>
      </c>
      <c r="H79" s="43">
        <f t="shared" si="5"/>
        <v>1</v>
      </c>
      <c r="I79" s="145" t="s">
        <v>635</v>
      </c>
    </row>
    <row r="80" spans="1:9" s="51" customFormat="1" outlineLevel="2" x14ac:dyDescent="0.25">
      <c r="A80" s="41"/>
      <c r="B80" s="422" t="s">
        <v>384</v>
      </c>
      <c r="C80" s="423"/>
      <c r="D80" s="423"/>
      <c r="E80" s="423"/>
      <c r="F80" s="423"/>
      <c r="G80" s="423"/>
      <c r="H80" s="423"/>
      <c r="I80" s="424"/>
    </row>
    <row r="81" spans="1:9" s="51" customFormat="1" ht="40.5" outlineLevel="2" x14ac:dyDescent="0.25">
      <c r="A81" s="41"/>
      <c r="B81" s="56" t="s">
        <v>637</v>
      </c>
      <c r="C81" s="145" t="s">
        <v>383</v>
      </c>
      <c r="D81" s="33">
        <v>6455</v>
      </c>
      <c r="E81" s="33">
        <v>4380</v>
      </c>
      <c r="F81" s="33">
        <v>9987</v>
      </c>
      <c r="G81" s="33">
        <v>4552</v>
      </c>
      <c r="H81" s="43">
        <f>G81/E81</f>
        <v>1.0392694063926942</v>
      </c>
      <c r="I81" s="145" t="s">
        <v>635</v>
      </c>
    </row>
    <row r="82" spans="1:9" s="51" customFormat="1" ht="40.5" outlineLevel="2" x14ac:dyDescent="0.25">
      <c r="A82" s="41"/>
      <c r="B82" s="56" t="s">
        <v>638</v>
      </c>
      <c r="C82" s="145" t="s">
        <v>383</v>
      </c>
      <c r="D82" s="33">
        <v>2690</v>
      </c>
      <c r="E82" s="33">
        <v>1563</v>
      </c>
      <c r="F82" s="33">
        <v>5626</v>
      </c>
      <c r="G82" s="33">
        <v>1967</v>
      </c>
      <c r="H82" s="43">
        <f>G82/E82</f>
        <v>1.2584772872680743</v>
      </c>
      <c r="I82" s="145" t="s">
        <v>635</v>
      </c>
    </row>
    <row r="83" spans="1:9" s="51" customFormat="1" ht="15" customHeight="1" outlineLevel="1" x14ac:dyDescent="0.25">
      <c r="A83" s="41"/>
      <c r="B83" s="428" t="s">
        <v>571</v>
      </c>
      <c r="C83" s="429"/>
      <c r="D83" s="429"/>
      <c r="E83" s="429"/>
      <c r="F83" s="429"/>
      <c r="G83" s="429"/>
      <c r="H83" s="429"/>
      <c r="I83" s="430"/>
    </row>
    <row r="84" spans="1:9" s="51" customFormat="1" outlineLevel="2" x14ac:dyDescent="0.25">
      <c r="A84" s="41"/>
      <c r="B84" s="422" t="s">
        <v>379</v>
      </c>
      <c r="C84" s="423"/>
      <c r="D84" s="423"/>
      <c r="E84" s="423"/>
      <c r="F84" s="423"/>
      <c r="G84" s="423"/>
      <c r="H84" s="423"/>
      <c r="I84" s="424"/>
    </row>
    <row r="85" spans="1:9" s="51" customFormat="1" ht="40.5" customHeight="1" outlineLevel="2" x14ac:dyDescent="0.25">
      <c r="A85" s="41"/>
      <c r="B85" s="56" t="s">
        <v>639</v>
      </c>
      <c r="C85" s="145" t="s">
        <v>366</v>
      </c>
      <c r="D85" s="33">
        <v>32</v>
      </c>
      <c r="E85" s="33">
        <v>32</v>
      </c>
      <c r="F85" s="33">
        <v>32</v>
      </c>
      <c r="G85" s="33">
        <v>32</v>
      </c>
      <c r="H85" s="43">
        <f t="shared" ref="H85:H86" si="6">G85/E85</f>
        <v>1</v>
      </c>
      <c r="I85" s="145" t="s">
        <v>635</v>
      </c>
    </row>
    <row r="86" spans="1:9" s="51" customFormat="1" ht="40.5" outlineLevel="2" x14ac:dyDescent="0.25">
      <c r="A86" s="41"/>
      <c r="B86" s="56" t="s">
        <v>640</v>
      </c>
      <c r="C86" s="145" t="s">
        <v>366</v>
      </c>
      <c r="D86" s="33">
        <v>105</v>
      </c>
      <c r="E86" s="33">
        <v>48</v>
      </c>
      <c r="F86" s="33">
        <v>236</v>
      </c>
      <c r="G86" s="33">
        <v>87</v>
      </c>
      <c r="H86" s="43">
        <f t="shared" si="6"/>
        <v>1.8125</v>
      </c>
      <c r="I86" s="145" t="s">
        <v>635</v>
      </c>
    </row>
    <row r="87" spans="1:9" s="51" customFormat="1" outlineLevel="2" x14ac:dyDescent="0.25">
      <c r="A87" s="41"/>
      <c r="B87" s="422" t="s">
        <v>384</v>
      </c>
      <c r="C87" s="423"/>
      <c r="D87" s="423"/>
      <c r="E87" s="423"/>
      <c r="F87" s="423"/>
      <c r="G87" s="423"/>
      <c r="H87" s="423"/>
      <c r="I87" s="424"/>
    </row>
    <row r="88" spans="1:9" s="51" customFormat="1" ht="40.5" outlineLevel="2" x14ac:dyDescent="0.25">
      <c r="A88" s="41"/>
      <c r="B88" s="56" t="s">
        <v>636</v>
      </c>
      <c r="C88" s="145" t="s">
        <v>366</v>
      </c>
      <c r="D88" s="33">
        <v>32</v>
      </c>
      <c r="E88" s="33">
        <v>32</v>
      </c>
      <c r="F88" s="33">
        <v>32</v>
      </c>
      <c r="G88" s="33">
        <v>32</v>
      </c>
      <c r="H88" s="43">
        <f>G88/E88</f>
        <v>1</v>
      </c>
      <c r="I88" s="145" t="s">
        <v>635</v>
      </c>
    </row>
    <row r="89" spans="1:9" s="51" customFormat="1" ht="54" outlineLevel="2" x14ac:dyDescent="0.25">
      <c r="A89" s="41"/>
      <c r="B89" s="56" t="s">
        <v>641</v>
      </c>
      <c r="C89" s="145" t="s">
        <v>383</v>
      </c>
      <c r="D89" s="33">
        <v>8815</v>
      </c>
      <c r="E89" s="33">
        <v>3420</v>
      </c>
      <c r="F89" s="33">
        <v>9471</v>
      </c>
      <c r="G89" s="33">
        <v>3857</v>
      </c>
      <c r="H89" s="43">
        <f>G89/E89</f>
        <v>1.1277777777777778</v>
      </c>
      <c r="I89" s="145" t="s">
        <v>635</v>
      </c>
    </row>
    <row r="90" spans="1:9" s="31" customFormat="1" ht="15" customHeight="1" x14ac:dyDescent="0.25">
      <c r="A90" s="40" t="s">
        <v>344</v>
      </c>
      <c r="B90" s="425" t="s">
        <v>58</v>
      </c>
      <c r="C90" s="426"/>
      <c r="D90" s="426"/>
      <c r="E90" s="426"/>
      <c r="F90" s="426"/>
      <c r="G90" s="426"/>
      <c r="H90" s="426"/>
      <c r="I90" s="427"/>
    </row>
    <row r="91" spans="1:9" s="51" customFormat="1" ht="15" customHeight="1" outlineLevel="2" x14ac:dyDescent="0.25">
      <c r="A91" s="41"/>
      <c r="B91" s="422" t="s">
        <v>379</v>
      </c>
      <c r="C91" s="423"/>
      <c r="D91" s="423"/>
      <c r="E91" s="423"/>
      <c r="F91" s="423"/>
      <c r="G91" s="423"/>
      <c r="H91" s="423"/>
      <c r="I91" s="424"/>
    </row>
    <row r="92" spans="1:9" s="51" customFormat="1" ht="40.5" customHeight="1" outlineLevel="2" x14ac:dyDescent="0.25">
      <c r="A92" s="41"/>
      <c r="B92" s="56" t="s">
        <v>642</v>
      </c>
      <c r="C92" s="145" t="s">
        <v>383</v>
      </c>
      <c r="D92" s="78">
        <v>257</v>
      </c>
      <c r="E92" s="78">
        <v>272</v>
      </c>
      <c r="F92" s="78">
        <v>644</v>
      </c>
      <c r="G92" s="33">
        <v>377</v>
      </c>
      <c r="H92" s="52">
        <f t="shared" ref="H92" si="7">G92/E92</f>
        <v>1.3860294117647058</v>
      </c>
      <c r="I92" s="145" t="s">
        <v>635</v>
      </c>
    </row>
    <row r="93" spans="1:9" s="51" customFormat="1" outlineLevel="2" x14ac:dyDescent="0.25">
      <c r="A93" s="41"/>
      <c r="B93" s="422" t="s">
        <v>368</v>
      </c>
      <c r="C93" s="423"/>
      <c r="D93" s="423"/>
      <c r="E93" s="423"/>
      <c r="F93" s="423"/>
      <c r="G93" s="423"/>
      <c r="H93" s="423"/>
      <c r="I93" s="424"/>
    </row>
    <row r="94" spans="1:9" s="51" customFormat="1" ht="54" outlineLevel="2" x14ac:dyDescent="0.25">
      <c r="A94" s="41"/>
      <c r="B94" s="56" t="s">
        <v>643</v>
      </c>
      <c r="C94" s="145" t="s">
        <v>320</v>
      </c>
      <c r="D94" s="33">
        <v>25.7</v>
      </c>
      <c r="E94" s="33">
        <v>27.2</v>
      </c>
      <c r="F94" s="33">
        <v>27.3</v>
      </c>
      <c r="G94" s="33">
        <v>27.3</v>
      </c>
      <c r="H94" s="52">
        <f>G94/E94</f>
        <v>1.0036764705882353</v>
      </c>
      <c r="I94" s="145" t="s">
        <v>635</v>
      </c>
    </row>
    <row r="95" spans="1:9" s="31" customFormat="1" ht="15" customHeight="1" x14ac:dyDescent="0.25">
      <c r="A95" s="40" t="s">
        <v>345</v>
      </c>
      <c r="B95" s="425" t="s">
        <v>80</v>
      </c>
      <c r="C95" s="426"/>
      <c r="D95" s="426"/>
      <c r="E95" s="426"/>
      <c r="F95" s="426"/>
      <c r="G95" s="426"/>
      <c r="H95" s="426"/>
      <c r="I95" s="427"/>
    </row>
    <row r="96" spans="1:9" s="51" customFormat="1" ht="15" customHeight="1" outlineLevel="1" x14ac:dyDescent="0.25">
      <c r="A96" s="41"/>
      <c r="B96" s="428" t="s">
        <v>567</v>
      </c>
      <c r="C96" s="429"/>
      <c r="D96" s="429"/>
      <c r="E96" s="429"/>
      <c r="F96" s="429"/>
      <c r="G96" s="429"/>
      <c r="H96" s="429"/>
      <c r="I96" s="430"/>
    </row>
    <row r="97" spans="1:9" s="51" customFormat="1" outlineLevel="2" x14ac:dyDescent="0.25">
      <c r="A97" s="41"/>
      <c r="B97" s="422" t="s">
        <v>379</v>
      </c>
      <c r="C97" s="423"/>
      <c r="D97" s="423"/>
      <c r="E97" s="423"/>
      <c r="F97" s="423"/>
      <c r="G97" s="423"/>
      <c r="H97" s="423"/>
      <c r="I97" s="424"/>
    </row>
    <row r="98" spans="1:9" s="51" customFormat="1" outlineLevel="2" x14ac:dyDescent="0.25">
      <c r="A98" s="41"/>
      <c r="B98" s="56" t="s">
        <v>554</v>
      </c>
      <c r="C98" s="246" t="s">
        <v>555</v>
      </c>
      <c r="D98" s="33">
        <v>5.0999999999999996</v>
      </c>
      <c r="E98" s="33">
        <v>5.5</v>
      </c>
      <c r="F98" s="33">
        <v>5.6</v>
      </c>
      <c r="G98" s="33">
        <v>5.6</v>
      </c>
      <c r="H98" s="43">
        <f t="shared" ref="H98:H103" si="8">G98/E98</f>
        <v>1.0181818181818181</v>
      </c>
      <c r="I98" s="33"/>
    </row>
    <row r="99" spans="1:9" s="51" customFormat="1" ht="27" outlineLevel="2" x14ac:dyDescent="0.25">
      <c r="A99" s="41"/>
      <c r="B99" s="56" t="s">
        <v>556</v>
      </c>
      <c r="C99" s="246" t="s">
        <v>320</v>
      </c>
      <c r="D99" s="33">
        <v>1.9E-2</v>
      </c>
      <c r="E99" s="33">
        <v>0.15</v>
      </c>
      <c r="F99" s="33">
        <v>0.18</v>
      </c>
      <c r="G99" s="33">
        <v>0.18</v>
      </c>
      <c r="H99" s="43">
        <f t="shared" si="8"/>
        <v>1.2</v>
      </c>
      <c r="I99" s="33"/>
    </row>
    <row r="100" spans="1:9" s="51" customFormat="1" ht="27" outlineLevel="2" x14ac:dyDescent="0.25">
      <c r="A100" s="41"/>
      <c r="B100" s="56" t="s">
        <v>557</v>
      </c>
      <c r="C100" s="246" t="s">
        <v>566</v>
      </c>
      <c r="D100" s="33">
        <v>113.1</v>
      </c>
      <c r="E100" s="33">
        <v>114.8</v>
      </c>
      <c r="F100" s="33">
        <v>228.7</v>
      </c>
      <c r="G100" s="33">
        <v>114.9</v>
      </c>
      <c r="H100" s="43">
        <f t="shared" si="8"/>
        <v>1.000871080139373</v>
      </c>
      <c r="I100" s="33"/>
    </row>
    <row r="101" spans="1:9" s="51" customFormat="1" ht="27" outlineLevel="2" x14ac:dyDescent="0.25">
      <c r="A101" s="41"/>
      <c r="B101" s="56" t="s">
        <v>558</v>
      </c>
      <c r="C101" s="246" t="s">
        <v>566</v>
      </c>
      <c r="D101" s="33">
        <v>13.3</v>
      </c>
      <c r="E101" s="33">
        <v>13.4</v>
      </c>
      <c r="F101" s="33">
        <v>26.8</v>
      </c>
      <c r="G101" s="33">
        <v>13.4</v>
      </c>
      <c r="H101" s="43">
        <f t="shared" si="8"/>
        <v>1</v>
      </c>
      <c r="I101" s="33"/>
    </row>
    <row r="102" spans="1:9" s="51" customFormat="1" outlineLevel="2" x14ac:dyDescent="0.25">
      <c r="A102" s="41"/>
      <c r="B102" s="56" t="s">
        <v>559</v>
      </c>
      <c r="C102" s="246" t="s">
        <v>486</v>
      </c>
      <c r="D102" s="78">
        <v>319520</v>
      </c>
      <c r="E102" s="78">
        <v>321000</v>
      </c>
      <c r="F102" s="346">
        <v>641100</v>
      </c>
      <c r="G102" s="78">
        <v>321100</v>
      </c>
      <c r="H102" s="43">
        <f t="shared" si="8"/>
        <v>1.0003115264797509</v>
      </c>
      <c r="I102" s="33"/>
    </row>
    <row r="103" spans="1:9" s="51" customFormat="1" ht="40.5" outlineLevel="2" x14ac:dyDescent="0.25">
      <c r="A103" s="41"/>
      <c r="B103" s="56" t="s">
        <v>560</v>
      </c>
      <c r="C103" s="246" t="s">
        <v>320</v>
      </c>
      <c r="D103" s="33">
        <v>53.7</v>
      </c>
      <c r="E103" s="33">
        <v>63.4</v>
      </c>
      <c r="F103" s="33">
        <v>63.4</v>
      </c>
      <c r="G103" s="33">
        <v>63.4</v>
      </c>
      <c r="H103" s="43">
        <f t="shared" si="8"/>
        <v>1</v>
      </c>
      <c r="I103" s="33"/>
    </row>
    <row r="104" spans="1:9" s="51" customFormat="1" ht="40.5" outlineLevel="2" x14ac:dyDescent="0.25">
      <c r="A104" s="41"/>
      <c r="B104" s="56" t="s">
        <v>561</v>
      </c>
      <c r="C104" s="246" t="s">
        <v>320</v>
      </c>
      <c r="D104" s="245">
        <v>28.5</v>
      </c>
      <c r="E104" s="245">
        <v>55.6</v>
      </c>
      <c r="F104" s="245">
        <v>55.6</v>
      </c>
      <c r="G104" s="245">
        <v>55.6</v>
      </c>
      <c r="H104" s="43">
        <f>G104/E104</f>
        <v>1</v>
      </c>
      <c r="I104" s="32"/>
    </row>
    <row r="105" spans="1:9" s="51" customFormat="1" ht="27" outlineLevel="2" x14ac:dyDescent="0.25">
      <c r="A105" s="41"/>
      <c r="B105" s="56" t="s">
        <v>562</v>
      </c>
      <c r="C105" s="246" t="s">
        <v>563</v>
      </c>
      <c r="D105" s="245">
        <v>2</v>
      </c>
      <c r="E105" s="245">
        <v>2</v>
      </c>
      <c r="F105" s="245">
        <v>5</v>
      </c>
      <c r="G105" s="245">
        <v>3</v>
      </c>
      <c r="H105" s="43">
        <f t="shared" ref="H105:H107" si="9">G105/E105</f>
        <v>1.5</v>
      </c>
      <c r="I105" s="32"/>
    </row>
    <row r="106" spans="1:9" s="51" customFormat="1" outlineLevel="2" x14ac:dyDescent="0.25">
      <c r="A106" s="41"/>
      <c r="B106" s="56" t="s">
        <v>564</v>
      </c>
      <c r="C106" s="246" t="s">
        <v>563</v>
      </c>
      <c r="D106" s="245">
        <v>30</v>
      </c>
      <c r="E106" s="245">
        <v>30</v>
      </c>
      <c r="F106" s="245">
        <v>70</v>
      </c>
      <c r="G106" s="245">
        <v>40</v>
      </c>
      <c r="H106" s="52">
        <f t="shared" si="9"/>
        <v>1.3333333333333333</v>
      </c>
      <c r="I106" s="32"/>
    </row>
    <row r="107" spans="1:9" s="51" customFormat="1" ht="42" customHeight="1" outlineLevel="2" x14ac:dyDescent="0.25">
      <c r="A107" s="41"/>
      <c r="B107" s="56" t="s">
        <v>565</v>
      </c>
      <c r="C107" s="246" t="s">
        <v>566</v>
      </c>
      <c r="D107" s="245">
        <v>0.66</v>
      </c>
      <c r="E107" s="245">
        <v>0.66</v>
      </c>
      <c r="F107" s="245">
        <v>0.66</v>
      </c>
      <c r="G107" s="245">
        <v>0.66</v>
      </c>
      <c r="H107" s="43">
        <f t="shared" si="9"/>
        <v>1</v>
      </c>
      <c r="I107" s="32"/>
    </row>
    <row r="108" spans="1:9" s="51" customFormat="1" outlineLevel="2" x14ac:dyDescent="0.25">
      <c r="A108" s="41"/>
      <c r="B108" s="422" t="s">
        <v>368</v>
      </c>
      <c r="C108" s="423"/>
      <c r="D108" s="423"/>
      <c r="E108" s="423"/>
      <c r="F108" s="423"/>
      <c r="G108" s="423"/>
      <c r="H108" s="423"/>
      <c r="I108" s="424"/>
    </row>
    <row r="109" spans="1:9" s="51" customFormat="1" ht="27" outlineLevel="2" x14ac:dyDescent="0.25">
      <c r="A109" s="41"/>
      <c r="B109" s="56" t="s">
        <v>568</v>
      </c>
      <c r="C109" s="246" t="s">
        <v>320</v>
      </c>
      <c r="D109" s="245">
        <v>77.900000000000006</v>
      </c>
      <c r="E109" s="245">
        <v>100</v>
      </c>
      <c r="F109" s="245">
        <v>99.6</v>
      </c>
      <c r="G109" s="245">
        <v>99.6</v>
      </c>
      <c r="H109" s="43">
        <f>G109/E109</f>
        <v>0.996</v>
      </c>
      <c r="I109" s="32"/>
    </row>
    <row r="110" spans="1:9" s="51" customFormat="1" ht="32.25" customHeight="1" outlineLevel="2" x14ac:dyDescent="0.25">
      <c r="A110" s="41"/>
      <c r="B110" s="56" t="s">
        <v>569</v>
      </c>
      <c r="C110" s="246" t="s">
        <v>570</v>
      </c>
      <c r="D110" s="245">
        <v>0.5</v>
      </c>
      <c r="E110" s="245">
        <v>0.66</v>
      </c>
      <c r="F110" s="245">
        <v>0.66</v>
      </c>
      <c r="G110" s="245">
        <v>0.66</v>
      </c>
      <c r="H110" s="43">
        <f>G110/E110</f>
        <v>1</v>
      </c>
      <c r="I110" s="32"/>
    </row>
    <row r="111" spans="1:9" s="51" customFormat="1" ht="15" customHeight="1" outlineLevel="1" x14ac:dyDescent="0.25">
      <c r="A111" s="41"/>
      <c r="B111" s="428" t="s">
        <v>571</v>
      </c>
      <c r="C111" s="429"/>
      <c r="D111" s="429"/>
      <c r="E111" s="429"/>
      <c r="F111" s="429"/>
      <c r="G111" s="429"/>
      <c r="H111" s="429"/>
      <c r="I111" s="430"/>
    </row>
    <row r="112" spans="1:9" s="51" customFormat="1" outlineLevel="2" x14ac:dyDescent="0.25">
      <c r="A112" s="41"/>
      <c r="B112" s="422" t="s">
        <v>379</v>
      </c>
      <c r="C112" s="423"/>
      <c r="D112" s="423"/>
      <c r="E112" s="423"/>
      <c r="F112" s="423"/>
      <c r="G112" s="423"/>
      <c r="H112" s="423"/>
      <c r="I112" s="424"/>
    </row>
    <row r="113" spans="1:9" s="51" customFormat="1" ht="40.5" customHeight="1" outlineLevel="2" x14ac:dyDescent="0.25">
      <c r="A113" s="41"/>
      <c r="B113" s="56" t="s">
        <v>572</v>
      </c>
      <c r="C113" s="246" t="s">
        <v>320</v>
      </c>
      <c r="D113" s="245">
        <v>7.3</v>
      </c>
      <c r="E113" s="245">
        <v>7.6</v>
      </c>
      <c r="F113" s="245">
        <v>7.6</v>
      </c>
      <c r="G113" s="245">
        <v>7.6</v>
      </c>
      <c r="H113" s="43">
        <f t="shared" ref="H113:H116" si="10">G113/E113</f>
        <v>1</v>
      </c>
      <c r="I113" s="33"/>
    </row>
    <row r="114" spans="1:9" s="51" customFormat="1" ht="27" outlineLevel="2" x14ac:dyDescent="0.25">
      <c r="A114" s="41"/>
      <c r="B114" s="56" t="s">
        <v>573</v>
      </c>
      <c r="C114" s="246" t="s">
        <v>563</v>
      </c>
      <c r="D114" s="245">
        <v>445</v>
      </c>
      <c r="E114" s="245">
        <v>445</v>
      </c>
      <c r="F114" s="245">
        <v>445</v>
      </c>
      <c r="G114" s="245">
        <v>420</v>
      </c>
      <c r="H114" s="43">
        <f t="shared" si="10"/>
        <v>0.9438202247191011</v>
      </c>
      <c r="I114" s="33"/>
    </row>
    <row r="115" spans="1:9" s="51" customFormat="1" ht="40.5" outlineLevel="2" x14ac:dyDescent="0.25">
      <c r="A115" s="41"/>
      <c r="B115" s="56" t="s">
        <v>574</v>
      </c>
      <c r="C115" s="246" t="s">
        <v>563</v>
      </c>
      <c r="D115" s="245">
        <v>151</v>
      </c>
      <c r="E115" s="245">
        <v>151</v>
      </c>
      <c r="F115" s="245">
        <v>202</v>
      </c>
      <c r="G115" s="245">
        <v>51</v>
      </c>
      <c r="H115" s="43">
        <f t="shared" si="10"/>
        <v>0.33774834437086093</v>
      </c>
      <c r="I115" s="33"/>
    </row>
    <row r="116" spans="1:9" s="51" customFormat="1" ht="40.5" outlineLevel="2" x14ac:dyDescent="0.25">
      <c r="A116" s="41"/>
      <c r="B116" s="56" t="s">
        <v>575</v>
      </c>
      <c r="C116" s="246" t="s">
        <v>563</v>
      </c>
      <c r="D116" s="245">
        <v>82</v>
      </c>
      <c r="E116" s="245">
        <v>86</v>
      </c>
      <c r="F116" s="245">
        <v>170</v>
      </c>
      <c r="G116" s="245">
        <v>86</v>
      </c>
      <c r="H116" s="43">
        <f t="shared" si="10"/>
        <v>1</v>
      </c>
      <c r="I116" s="33"/>
    </row>
    <row r="117" spans="1:9" s="51" customFormat="1" ht="40.5" outlineLevel="2" x14ac:dyDescent="0.25">
      <c r="A117" s="41"/>
      <c r="B117" s="56" t="s">
        <v>576</v>
      </c>
      <c r="C117" s="246" t="s">
        <v>320</v>
      </c>
      <c r="D117" s="190">
        <v>495.8</v>
      </c>
      <c r="E117" s="190">
        <v>566.5</v>
      </c>
      <c r="F117" s="190">
        <v>566.5</v>
      </c>
      <c r="G117" s="190">
        <v>566.5</v>
      </c>
      <c r="H117" s="43">
        <f>G117/E117</f>
        <v>1</v>
      </c>
      <c r="I117" s="32"/>
    </row>
    <row r="118" spans="1:9" s="51" customFormat="1" outlineLevel="2" x14ac:dyDescent="0.25">
      <c r="A118" s="41"/>
      <c r="B118" s="422" t="s">
        <v>384</v>
      </c>
      <c r="C118" s="423"/>
      <c r="D118" s="423"/>
      <c r="E118" s="423"/>
      <c r="F118" s="423"/>
      <c r="G118" s="423"/>
      <c r="H118" s="423"/>
      <c r="I118" s="424"/>
    </row>
    <row r="119" spans="1:9" s="51" customFormat="1" ht="27" outlineLevel="2" x14ac:dyDescent="0.25">
      <c r="A119" s="41"/>
      <c r="B119" s="56" t="s">
        <v>577</v>
      </c>
      <c r="C119" s="246" t="s">
        <v>320</v>
      </c>
      <c r="D119" s="245">
        <v>17</v>
      </c>
      <c r="E119" s="245">
        <v>17.2</v>
      </c>
      <c r="F119" s="245">
        <v>17.2</v>
      </c>
      <c r="G119" s="245">
        <v>17.2</v>
      </c>
      <c r="H119" s="43">
        <f>G119/E119</f>
        <v>1</v>
      </c>
      <c r="I119" s="32"/>
    </row>
    <row r="120" spans="1:9" s="51" customFormat="1" ht="40.5" outlineLevel="2" x14ac:dyDescent="0.25">
      <c r="A120" s="41"/>
      <c r="B120" s="56" t="s">
        <v>578</v>
      </c>
      <c r="C120" s="246" t="s">
        <v>566</v>
      </c>
      <c r="D120" s="78">
        <v>38300</v>
      </c>
      <c r="E120" s="78">
        <v>38900</v>
      </c>
      <c r="F120" s="78">
        <v>77500</v>
      </c>
      <c r="G120" s="78">
        <v>38900</v>
      </c>
      <c r="H120" s="43">
        <f>G120/E120</f>
        <v>1</v>
      </c>
      <c r="I120" s="32"/>
    </row>
    <row r="121" spans="1:9" s="51" customFormat="1" outlineLevel="1" x14ac:dyDescent="0.25">
      <c r="A121" s="41"/>
      <c r="B121" s="428" t="s">
        <v>579</v>
      </c>
      <c r="C121" s="429"/>
      <c r="D121" s="429"/>
      <c r="E121" s="429"/>
      <c r="F121" s="429"/>
      <c r="G121" s="429"/>
      <c r="H121" s="429"/>
      <c r="I121" s="430"/>
    </row>
    <row r="122" spans="1:9" s="51" customFormat="1" outlineLevel="2" x14ac:dyDescent="0.25">
      <c r="A122" s="41"/>
      <c r="B122" s="422" t="s">
        <v>379</v>
      </c>
      <c r="C122" s="423"/>
      <c r="D122" s="423"/>
      <c r="E122" s="423"/>
      <c r="F122" s="423"/>
      <c r="G122" s="423"/>
      <c r="H122" s="423"/>
      <c r="I122" s="424"/>
    </row>
    <row r="123" spans="1:9" s="51" customFormat="1" ht="27" outlineLevel="2" x14ac:dyDescent="0.25">
      <c r="A123" s="41"/>
      <c r="B123" s="56" t="s">
        <v>580</v>
      </c>
      <c r="C123" s="246" t="s">
        <v>581</v>
      </c>
      <c r="D123" s="78">
        <v>1381224</v>
      </c>
      <c r="E123" s="78">
        <v>1381224</v>
      </c>
      <c r="F123" s="78">
        <v>1381224</v>
      </c>
      <c r="G123" s="78">
        <v>1381224</v>
      </c>
      <c r="H123" s="43">
        <f>G123/E123</f>
        <v>1</v>
      </c>
      <c r="I123" s="32"/>
    </row>
    <row r="124" spans="1:9" s="51" customFormat="1" outlineLevel="2" x14ac:dyDescent="0.25">
      <c r="A124" s="41"/>
      <c r="B124" s="422" t="s">
        <v>384</v>
      </c>
      <c r="C124" s="423"/>
      <c r="D124" s="423"/>
      <c r="E124" s="423"/>
      <c r="F124" s="423"/>
      <c r="G124" s="423"/>
      <c r="H124" s="423"/>
      <c r="I124" s="33"/>
    </row>
    <row r="125" spans="1:9" s="51" customFormat="1" outlineLevel="2" x14ac:dyDescent="0.25">
      <c r="A125" s="41"/>
      <c r="B125" s="56" t="s">
        <v>582</v>
      </c>
      <c r="C125" s="246" t="s">
        <v>486</v>
      </c>
      <c r="D125" s="245">
        <v>52</v>
      </c>
      <c r="E125" s="245">
        <v>52</v>
      </c>
      <c r="F125" s="245">
        <v>104</v>
      </c>
      <c r="G125" s="245">
        <v>52</v>
      </c>
      <c r="H125" s="43">
        <f t="shared" ref="H125:H126" si="11">G125/E125</f>
        <v>1</v>
      </c>
      <c r="I125" s="32"/>
    </row>
    <row r="126" spans="1:9" s="51" customFormat="1" ht="27" outlineLevel="2" x14ac:dyDescent="0.25">
      <c r="A126" s="41"/>
      <c r="B126" s="56" t="s">
        <v>583</v>
      </c>
      <c r="C126" s="246" t="s">
        <v>486</v>
      </c>
      <c r="D126" s="245">
        <v>52</v>
      </c>
      <c r="E126" s="245">
        <v>52</v>
      </c>
      <c r="F126" s="245">
        <v>104</v>
      </c>
      <c r="G126" s="245">
        <v>52</v>
      </c>
      <c r="H126" s="43">
        <f t="shared" si="11"/>
        <v>1</v>
      </c>
      <c r="I126" s="32"/>
    </row>
    <row r="127" spans="1:9" s="51" customFormat="1" outlineLevel="2" x14ac:dyDescent="0.25">
      <c r="A127" s="41"/>
      <c r="B127" s="56" t="s">
        <v>584</v>
      </c>
      <c r="C127" s="246" t="s">
        <v>585</v>
      </c>
      <c r="D127" s="78">
        <v>13660</v>
      </c>
      <c r="E127" s="78">
        <v>13660</v>
      </c>
      <c r="F127" s="78">
        <v>27700</v>
      </c>
      <c r="G127" s="78">
        <v>14280</v>
      </c>
      <c r="H127" s="43">
        <f>G127/E127</f>
        <v>1.0453879941434847</v>
      </c>
      <c r="I127" s="32"/>
    </row>
    <row r="128" spans="1:9" s="51" customFormat="1" outlineLevel="1" x14ac:dyDescent="0.25">
      <c r="A128" s="41"/>
      <c r="B128" s="428" t="s">
        <v>586</v>
      </c>
      <c r="C128" s="429"/>
      <c r="D128" s="429"/>
      <c r="E128" s="429"/>
      <c r="F128" s="429"/>
      <c r="G128" s="429"/>
      <c r="H128" s="429"/>
      <c r="I128" s="430"/>
    </row>
    <row r="129" spans="1:9" s="220" customFormat="1" outlineLevel="2" x14ac:dyDescent="0.25">
      <c r="A129" s="41"/>
      <c r="B129" s="422" t="s">
        <v>384</v>
      </c>
      <c r="C129" s="423"/>
      <c r="D129" s="423"/>
      <c r="E129" s="423"/>
      <c r="F129" s="423"/>
      <c r="G129" s="423"/>
      <c r="H129" s="423"/>
      <c r="I129" s="424"/>
    </row>
    <row r="130" spans="1:9" s="220" customFormat="1" ht="40.5" outlineLevel="2" x14ac:dyDescent="0.25">
      <c r="A130" s="41"/>
      <c r="B130" s="42" t="s">
        <v>587</v>
      </c>
      <c r="C130" s="245" t="s">
        <v>320</v>
      </c>
      <c r="D130" s="245">
        <v>71</v>
      </c>
      <c r="E130" s="245">
        <v>78</v>
      </c>
      <c r="F130" s="245">
        <v>78</v>
      </c>
      <c r="G130" s="245">
        <v>78</v>
      </c>
      <c r="H130" s="52">
        <f>G130/E130</f>
        <v>1</v>
      </c>
      <c r="I130" s="32"/>
    </row>
    <row r="131" spans="1:9" s="220" customFormat="1" outlineLevel="1" x14ac:dyDescent="0.25">
      <c r="A131" s="41"/>
      <c r="B131" s="428" t="s">
        <v>588</v>
      </c>
      <c r="C131" s="429"/>
      <c r="D131" s="429"/>
      <c r="E131" s="429"/>
      <c r="F131" s="429"/>
      <c r="G131" s="429"/>
      <c r="H131" s="429"/>
      <c r="I131" s="430"/>
    </row>
    <row r="132" spans="1:9" s="220" customFormat="1" outlineLevel="2" x14ac:dyDescent="0.25">
      <c r="A132" s="41"/>
      <c r="B132" s="422" t="s">
        <v>379</v>
      </c>
      <c r="C132" s="423"/>
      <c r="D132" s="423"/>
      <c r="E132" s="423"/>
      <c r="F132" s="423"/>
      <c r="G132" s="423"/>
      <c r="H132" s="423"/>
      <c r="I132" s="424"/>
    </row>
    <row r="133" spans="1:9" s="220" customFormat="1" ht="27" outlineLevel="2" x14ac:dyDescent="0.25">
      <c r="A133" s="41"/>
      <c r="B133" s="42" t="s">
        <v>589</v>
      </c>
      <c r="C133" s="245" t="s">
        <v>590</v>
      </c>
      <c r="D133" s="245">
        <v>323</v>
      </c>
      <c r="E133" s="245">
        <v>326</v>
      </c>
      <c r="F133" s="245">
        <v>650</v>
      </c>
      <c r="G133" s="245">
        <v>326</v>
      </c>
      <c r="H133" s="52">
        <f>G133/E133</f>
        <v>1</v>
      </c>
      <c r="I133" s="32"/>
    </row>
    <row r="134" spans="1:9" s="220" customFormat="1" outlineLevel="2" x14ac:dyDescent="0.25">
      <c r="A134" s="41"/>
      <c r="B134" s="422" t="s">
        <v>384</v>
      </c>
      <c r="C134" s="423"/>
      <c r="D134" s="423"/>
      <c r="E134" s="423"/>
      <c r="F134" s="423"/>
      <c r="G134" s="423"/>
      <c r="H134" s="423"/>
      <c r="I134" s="424"/>
    </row>
    <row r="135" spans="1:9" s="220" customFormat="1" ht="27" outlineLevel="2" x14ac:dyDescent="0.25">
      <c r="A135" s="41"/>
      <c r="B135" s="42" t="s">
        <v>591</v>
      </c>
      <c r="C135" s="245" t="s">
        <v>320</v>
      </c>
      <c r="D135" s="245">
        <v>32.799999999999997</v>
      </c>
      <c r="E135" s="245">
        <v>33.1</v>
      </c>
      <c r="F135" s="245">
        <v>33.1</v>
      </c>
      <c r="G135" s="245">
        <v>33.1</v>
      </c>
      <c r="H135" s="52">
        <f>G135/E135</f>
        <v>1</v>
      </c>
      <c r="I135" s="32"/>
    </row>
    <row r="136" spans="1:9" s="220" customFormat="1" outlineLevel="1" x14ac:dyDescent="0.25">
      <c r="A136" s="41"/>
      <c r="B136" s="428" t="s">
        <v>592</v>
      </c>
      <c r="C136" s="429"/>
      <c r="D136" s="429"/>
      <c r="E136" s="429"/>
      <c r="F136" s="429"/>
      <c r="G136" s="429"/>
      <c r="H136" s="429"/>
      <c r="I136" s="430"/>
    </row>
    <row r="137" spans="1:9" s="220" customFormat="1" outlineLevel="2" x14ac:dyDescent="0.25">
      <c r="A137" s="41"/>
      <c r="B137" s="422" t="s">
        <v>379</v>
      </c>
      <c r="C137" s="423"/>
      <c r="D137" s="423"/>
      <c r="E137" s="423"/>
      <c r="F137" s="423"/>
      <c r="G137" s="423"/>
      <c r="H137" s="423"/>
      <c r="I137" s="424"/>
    </row>
    <row r="138" spans="1:9" s="220" customFormat="1" ht="27" outlineLevel="2" x14ac:dyDescent="0.25">
      <c r="A138" s="41"/>
      <c r="B138" s="42" t="s">
        <v>593</v>
      </c>
      <c r="C138" s="245" t="s">
        <v>320</v>
      </c>
      <c r="D138" s="223">
        <v>100</v>
      </c>
      <c r="E138" s="223">
        <v>100</v>
      </c>
      <c r="F138" s="223">
        <v>100</v>
      </c>
      <c r="G138" s="223">
        <v>100</v>
      </c>
      <c r="H138" s="347">
        <f>G138/E138</f>
        <v>1</v>
      </c>
      <c r="I138" s="32"/>
    </row>
    <row r="139" spans="1:9" s="31" customFormat="1" x14ac:dyDescent="0.25">
      <c r="A139" s="40" t="s">
        <v>346</v>
      </c>
      <c r="B139" s="425" t="s">
        <v>106</v>
      </c>
      <c r="C139" s="426"/>
      <c r="D139" s="426"/>
      <c r="E139" s="426"/>
      <c r="F139" s="426"/>
      <c r="G139" s="426"/>
      <c r="H139" s="426"/>
      <c r="I139" s="427"/>
    </row>
    <row r="140" spans="1:9" s="31" customFormat="1" outlineLevel="1" x14ac:dyDescent="0.25">
      <c r="A140" s="33"/>
      <c r="B140" s="428" t="s">
        <v>360</v>
      </c>
      <c r="C140" s="429"/>
      <c r="D140" s="429"/>
      <c r="E140" s="429"/>
      <c r="F140" s="429"/>
      <c r="G140" s="429"/>
      <c r="H140" s="429"/>
      <c r="I140" s="430"/>
    </row>
    <row r="141" spans="1:9" s="31" customFormat="1" outlineLevel="2" x14ac:dyDescent="0.25">
      <c r="A141" s="175"/>
      <c r="B141" s="438" t="s">
        <v>361</v>
      </c>
      <c r="C141" s="439"/>
      <c r="D141" s="439"/>
      <c r="E141" s="439"/>
      <c r="F141" s="439"/>
      <c r="G141" s="439"/>
      <c r="H141" s="439"/>
      <c r="I141" s="437"/>
    </row>
    <row r="142" spans="1:9" s="31" customFormat="1" ht="40.5" outlineLevel="2" x14ac:dyDescent="0.25">
      <c r="A142" s="33"/>
      <c r="B142" s="176" t="s">
        <v>362</v>
      </c>
      <c r="C142" s="42" t="s">
        <v>363</v>
      </c>
      <c r="D142" s="165">
        <v>235</v>
      </c>
      <c r="E142" s="165">
        <v>250</v>
      </c>
      <c r="F142" s="165">
        <v>834</v>
      </c>
      <c r="G142" s="165">
        <v>290</v>
      </c>
      <c r="H142" s="177">
        <f>G142/E142</f>
        <v>1.1599999999999999</v>
      </c>
      <c r="I142" s="32" t="s">
        <v>364</v>
      </c>
    </row>
    <row r="143" spans="1:9" s="31" customFormat="1" ht="40.5" outlineLevel="2" x14ac:dyDescent="0.25">
      <c r="A143" s="178"/>
      <c r="B143" s="176" t="s">
        <v>365</v>
      </c>
      <c r="C143" s="165" t="s">
        <v>366</v>
      </c>
      <c r="D143" s="165">
        <v>385</v>
      </c>
      <c r="E143" s="165">
        <v>390</v>
      </c>
      <c r="F143" s="165">
        <v>790</v>
      </c>
      <c r="G143" s="165">
        <v>390</v>
      </c>
      <c r="H143" s="177">
        <f>G143/E143</f>
        <v>1</v>
      </c>
      <c r="I143" s="32" t="s">
        <v>367</v>
      </c>
    </row>
    <row r="144" spans="1:9" s="31" customFormat="1" outlineLevel="2" x14ac:dyDescent="0.25">
      <c r="A144" s="33"/>
      <c r="B144" s="438" t="s">
        <v>368</v>
      </c>
      <c r="C144" s="439"/>
      <c r="D144" s="439"/>
      <c r="E144" s="439"/>
      <c r="F144" s="439"/>
      <c r="G144" s="439"/>
      <c r="H144" s="439"/>
      <c r="I144" s="440"/>
    </row>
    <row r="145" spans="1:9" s="31" customFormat="1" ht="27" outlineLevel="2" x14ac:dyDescent="0.25">
      <c r="A145" s="166"/>
      <c r="B145" s="176" t="s">
        <v>372</v>
      </c>
      <c r="C145" s="165" t="s">
        <v>320</v>
      </c>
      <c r="D145" s="165">
        <v>37.9</v>
      </c>
      <c r="E145" s="165">
        <v>37.9</v>
      </c>
      <c r="F145" s="165">
        <v>37.9</v>
      </c>
      <c r="G145" s="165">
        <v>37.9</v>
      </c>
      <c r="H145" s="52">
        <f>G145/E145</f>
        <v>1</v>
      </c>
      <c r="I145" s="32" t="s">
        <v>369</v>
      </c>
    </row>
    <row r="146" spans="1:9" s="31" customFormat="1" ht="27" outlineLevel="2" x14ac:dyDescent="0.25">
      <c r="A146" s="166"/>
      <c r="B146" s="176" t="s">
        <v>370</v>
      </c>
      <c r="C146" s="165" t="s">
        <v>320</v>
      </c>
      <c r="D146" s="165">
        <v>33.299999999999997</v>
      </c>
      <c r="E146" s="165">
        <v>33.5</v>
      </c>
      <c r="F146" s="165">
        <v>35.5</v>
      </c>
      <c r="G146" s="165">
        <v>35.5</v>
      </c>
      <c r="H146" s="52">
        <f t="shared" ref="H146:H147" si="12">G146/E146</f>
        <v>1.0597014925373134</v>
      </c>
      <c r="I146" s="32" t="s">
        <v>369</v>
      </c>
    </row>
    <row r="147" spans="1:9" s="31" customFormat="1" ht="27" outlineLevel="2" x14ac:dyDescent="0.25">
      <c r="A147" s="166"/>
      <c r="B147" s="176" t="s">
        <v>371</v>
      </c>
      <c r="C147" s="165" t="s">
        <v>320</v>
      </c>
      <c r="D147" s="165">
        <v>80.5</v>
      </c>
      <c r="E147" s="165">
        <v>81</v>
      </c>
      <c r="F147" s="165">
        <v>80.5</v>
      </c>
      <c r="G147" s="165">
        <v>81</v>
      </c>
      <c r="H147" s="52">
        <f t="shared" si="12"/>
        <v>1</v>
      </c>
      <c r="I147" s="179"/>
    </row>
    <row r="148" spans="1:9" s="31" customFormat="1" outlineLevel="1" x14ac:dyDescent="0.25">
      <c r="A148" s="33"/>
      <c r="B148" s="428" t="s">
        <v>84</v>
      </c>
      <c r="C148" s="429"/>
      <c r="D148" s="429"/>
      <c r="E148" s="429"/>
      <c r="F148" s="429"/>
      <c r="G148" s="429"/>
      <c r="H148" s="429"/>
      <c r="I148" s="430"/>
    </row>
    <row r="149" spans="1:9" s="31" customFormat="1" outlineLevel="2" x14ac:dyDescent="0.25">
      <c r="A149" s="33"/>
      <c r="B149" s="438" t="s">
        <v>361</v>
      </c>
      <c r="C149" s="439"/>
      <c r="D149" s="439"/>
      <c r="E149" s="439"/>
      <c r="F149" s="439"/>
      <c r="G149" s="439"/>
      <c r="H149" s="439"/>
      <c r="I149" s="440"/>
    </row>
    <row r="150" spans="1:9" s="31" customFormat="1" ht="27" outlineLevel="2" x14ac:dyDescent="0.25">
      <c r="A150" s="166"/>
      <c r="B150" s="176" t="s">
        <v>374</v>
      </c>
      <c r="C150" s="165" t="s">
        <v>366</v>
      </c>
      <c r="D150" s="165">
        <v>82</v>
      </c>
      <c r="E150" s="165">
        <v>83</v>
      </c>
      <c r="F150" s="165">
        <v>168</v>
      </c>
      <c r="G150" s="165">
        <v>83</v>
      </c>
      <c r="H150" s="52">
        <f>G150/E150</f>
        <v>1</v>
      </c>
      <c r="I150" s="32" t="s">
        <v>375</v>
      </c>
    </row>
    <row r="151" spans="1:9" s="31" customFormat="1" outlineLevel="2" x14ac:dyDescent="0.25">
      <c r="A151" s="175"/>
      <c r="B151" s="438" t="s">
        <v>368</v>
      </c>
      <c r="C151" s="439"/>
      <c r="D151" s="439"/>
      <c r="E151" s="439"/>
      <c r="F151" s="439"/>
      <c r="G151" s="439"/>
      <c r="H151" s="439"/>
      <c r="I151" s="440"/>
    </row>
    <row r="152" spans="1:9" s="31" customFormat="1" ht="40.5" outlineLevel="2" x14ac:dyDescent="0.25">
      <c r="A152" s="33"/>
      <c r="B152" s="176" t="s">
        <v>376</v>
      </c>
      <c r="C152" s="165" t="s">
        <v>320</v>
      </c>
      <c r="D152" s="165">
        <v>52</v>
      </c>
      <c r="E152" s="165">
        <v>56</v>
      </c>
      <c r="F152" s="165">
        <v>56</v>
      </c>
      <c r="G152" s="165">
        <v>56</v>
      </c>
      <c r="H152" s="52">
        <f>G152/E152</f>
        <v>1</v>
      </c>
      <c r="I152" s="32" t="s">
        <v>375</v>
      </c>
    </row>
    <row r="153" spans="1:9" s="31" customFormat="1" ht="54" outlineLevel="2" x14ac:dyDescent="0.25">
      <c r="A153" s="30"/>
      <c r="B153" s="176" t="s">
        <v>377</v>
      </c>
      <c r="C153" s="165" t="s">
        <v>320</v>
      </c>
      <c r="D153" s="165">
        <v>1.2</v>
      </c>
      <c r="E153" s="165">
        <v>1.1499999999999999</v>
      </c>
      <c r="F153" s="165">
        <v>1.2</v>
      </c>
      <c r="G153" s="165">
        <v>0.8</v>
      </c>
      <c r="H153" s="52">
        <f>G153/E153</f>
        <v>0.69565217391304357</v>
      </c>
      <c r="I153" s="32" t="s">
        <v>937</v>
      </c>
    </row>
    <row r="154" spans="1:9" s="31" customFormat="1" outlineLevel="1" x14ac:dyDescent="0.25">
      <c r="A154" s="30"/>
      <c r="B154" s="428" t="s">
        <v>378</v>
      </c>
      <c r="C154" s="429"/>
      <c r="D154" s="429"/>
      <c r="E154" s="429"/>
      <c r="F154" s="429"/>
      <c r="G154" s="429"/>
      <c r="H154" s="429"/>
      <c r="I154" s="430"/>
    </row>
    <row r="155" spans="1:9" s="31" customFormat="1" outlineLevel="2" x14ac:dyDescent="0.25">
      <c r="A155" s="30"/>
      <c r="B155" s="438" t="s">
        <v>379</v>
      </c>
      <c r="C155" s="439"/>
      <c r="D155" s="439"/>
      <c r="E155" s="439"/>
      <c r="F155" s="439"/>
      <c r="G155" s="439"/>
      <c r="H155" s="439"/>
      <c r="I155" s="440"/>
    </row>
    <row r="156" spans="1:9" s="31" customFormat="1" ht="40.5" outlineLevel="2" x14ac:dyDescent="0.25">
      <c r="A156" s="30"/>
      <c r="B156" s="176" t="s">
        <v>380</v>
      </c>
      <c r="C156" s="165" t="s">
        <v>381</v>
      </c>
      <c r="D156" s="165">
        <v>355</v>
      </c>
      <c r="E156" s="165">
        <v>355</v>
      </c>
      <c r="F156" s="165">
        <v>454</v>
      </c>
      <c r="G156" s="165">
        <v>454</v>
      </c>
      <c r="H156" s="52">
        <f>G156/E156</f>
        <v>1.2788732394366198</v>
      </c>
      <c r="I156" s="32" t="s">
        <v>386</v>
      </c>
    </row>
    <row r="157" spans="1:9" s="31" customFormat="1" ht="27" outlineLevel="2" x14ac:dyDescent="0.25">
      <c r="A157" s="30"/>
      <c r="B157" s="176" t="s">
        <v>382</v>
      </c>
      <c r="C157" s="165" t="s">
        <v>383</v>
      </c>
      <c r="D157" s="165">
        <v>1900</v>
      </c>
      <c r="E157" s="165">
        <v>2200</v>
      </c>
      <c r="F157" s="165">
        <v>6106</v>
      </c>
      <c r="G157" s="165">
        <v>3889</v>
      </c>
      <c r="H157" s="52">
        <f>G157/E157</f>
        <v>1.7677272727272728</v>
      </c>
      <c r="I157" s="32" t="s">
        <v>387</v>
      </c>
    </row>
    <row r="158" spans="1:9" s="31" customFormat="1" outlineLevel="2" x14ac:dyDescent="0.25">
      <c r="A158" s="30"/>
      <c r="B158" s="438" t="s">
        <v>384</v>
      </c>
      <c r="C158" s="439"/>
      <c r="D158" s="439"/>
      <c r="E158" s="439"/>
      <c r="F158" s="439"/>
      <c r="G158" s="439"/>
      <c r="H158" s="439"/>
      <c r="I158" s="440"/>
    </row>
    <row r="159" spans="1:9" s="31" customFormat="1" ht="27" outlineLevel="2" x14ac:dyDescent="0.25">
      <c r="A159" s="30"/>
      <c r="B159" s="176" t="s">
        <v>385</v>
      </c>
      <c r="C159" s="165" t="s">
        <v>320</v>
      </c>
      <c r="D159" s="165">
        <v>15</v>
      </c>
      <c r="E159" s="165">
        <v>18</v>
      </c>
      <c r="F159" s="165">
        <v>15</v>
      </c>
      <c r="G159" s="165">
        <v>18</v>
      </c>
      <c r="H159" s="52">
        <f>G159/E159</f>
        <v>1</v>
      </c>
      <c r="I159" s="32"/>
    </row>
    <row r="160" spans="1:9" s="31" customFormat="1" x14ac:dyDescent="0.25">
      <c r="A160" s="40" t="s">
        <v>388</v>
      </c>
      <c r="B160" s="425" t="s">
        <v>311</v>
      </c>
      <c r="C160" s="426"/>
      <c r="D160" s="426"/>
      <c r="E160" s="426"/>
      <c r="F160" s="426"/>
      <c r="G160" s="426"/>
      <c r="H160" s="426"/>
      <c r="I160" s="427"/>
    </row>
    <row r="161" spans="1:9" s="31" customFormat="1" outlineLevel="1" x14ac:dyDescent="0.25">
      <c r="A161" s="33"/>
      <c r="B161" s="428" t="s">
        <v>600</v>
      </c>
      <c r="C161" s="429"/>
      <c r="D161" s="429"/>
      <c r="E161" s="429"/>
      <c r="F161" s="429"/>
      <c r="G161" s="429"/>
      <c r="H161" s="429"/>
      <c r="I161" s="430"/>
    </row>
    <row r="162" spans="1:9" s="31" customFormat="1" outlineLevel="2" x14ac:dyDescent="0.25">
      <c r="A162" s="175"/>
      <c r="B162" s="438" t="s">
        <v>361</v>
      </c>
      <c r="C162" s="439"/>
      <c r="D162" s="439"/>
      <c r="E162" s="439"/>
      <c r="F162" s="439"/>
      <c r="G162" s="439"/>
      <c r="H162" s="439"/>
      <c r="I162" s="437"/>
    </row>
    <row r="163" spans="1:9" s="31" customFormat="1" ht="81" outlineLevel="2" x14ac:dyDescent="0.25">
      <c r="A163" s="175"/>
      <c r="B163" s="176" t="s">
        <v>601</v>
      </c>
      <c r="C163" s="232" t="s">
        <v>320</v>
      </c>
      <c r="D163" s="232">
        <v>100</v>
      </c>
      <c r="E163" s="232">
        <v>100</v>
      </c>
      <c r="F163" s="232">
        <v>100</v>
      </c>
      <c r="G163" s="232">
        <v>100</v>
      </c>
      <c r="H163" s="187">
        <f t="shared" ref="H163:H164" si="13">G163/E163</f>
        <v>1</v>
      </c>
      <c r="I163" s="32"/>
    </row>
    <row r="164" spans="1:9" s="31" customFormat="1" ht="27" outlineLevel="2" x14ac:dyDescent="0.25">
      <c r="A164" s="175"/>
      <c r="B164" s="176" t="s">
        <v>602</v>
      </c>
      <c r="C164" s="232" t="s">
        <v>320</v>
      </c>
      <c r="D164" s="232">
        <v>100</v>
      </c>
      <c r="E164" s="232">
        <v>100</v>
      </c>
      <c r="F164" s="232">
        <v>100</v>
      </c>
      <c r="G164" s="232">
        <v>100</v>
      </c>
      <c r="H164" s="187">
        <f t="shared" si="13"/>
        <v>1</v>
      </c>
      <c r="I164" s="32"/>
    </row>
    <row r="165" spans="1:9" s="31" customFormat="1" ht="27" outlineLevel="2" x14ac:dyDescent="0.25">
      <c r="A165" s="33"/>
      <c r="B165" s="176" t="s">
        <v>603</v>
      </c>
      <c r="C165" s="232" t="s">
        <v>320</v>
      </c>
      <c r="D165" s="232">
        <v>100</v>
      </c>
      <c r="E165" s="232">
        <v>100</v>
      </c>
      <c r="F165" s="232">
        <v>100</v>
      </c>
      <c r="G165" s="232">
        <v>100</v>
      </c>
      <c r="H165" s="187">
        <f>G165/E165</f>
        <v>1</v>
      </c>
      <c r="I165" s="32"/>
    </row>
    <row r="166" spans="1:9" s="31" customFormat="1" ht="40.5" outlineLevel="2" x14ac:dyDescent="0.25">
      <c r="A166" s="178"/>
      <c r="B166" s="188" t="s">
        <v>604</v>
      </c>
      <c r="C166" s="232" t="s">
        <v>383</v>
      </c>
      <c r="D166" s="232">
        <v>92</v>
      </c>
      <c r="E166" s="232">
        <v>1</v>
      </c>
      <c r="F166" s="232">
        <v>90</v>
      </c>
      <c r="G166" s="232">
        <v>1</v>
      </c>
      <c r="H166" s="187">
        <f>G166/E166</f>
        <v>1</v>
      </c>
      <c r="I166" s="32"/>
    </row>
    <row r="167" spans="1:9" s="31" customFormat="1" outlineLevel="2" x14ac:dyDescent="0.25">
      <c r="A167" s="33"/>
      <c r="B167" s="438" t="s">
        <v>368</v>
      </c>
      <c r="C167" s="439"/>
      <c r="D167" s="439"/>
      <c r="E167" s="439"/>
      <c r="F167" s="439"/>
      <c r="G167" s="439"/>
      <c r="H167" s="439"/>
      <c r="I167" s="440"/>
    </row>
    <row r="168" spans="1:9" s="31" customFormat="1" ht="40.5" outlineLevel="2" x14ac:dyDescent="0.25">
      <c r="A168" s="234"/>
      <c r="B168" s="188" t="s">
        <v>605</v>
      </c>
      <c r="C168" s="232" t="s">
        <v>320</v>
      </c>
      <c r="D168" s="232">
        <v>100</v>
      </c>
      <c r="E168" s="232">
        <v>100</v>
      </c>
      <c r="F168" s="232">
        <v>100</v>
      </c>
      <c r="G168" s="232">
        <v>100</v>
      </c>
      <c r="H168" s="187">
        <f>G168/E168</f>
        <v>1</v>
      </c>
      <c r="I168" s="32"/>
    </row>
    <row r="169" spans="1:9" s="31" customFormat="1" outlineLevel="1" x14ac:dyDescent="0.25">
      <c r="A169" s="33"/>
      <c r="B169" s="428" t="s">
        <v>606</v>
      </c>
      <c r="C169" s="429"/>
      <c r="D169" s="429"/>
      <c r="E169" s="429"/>
      <c r="F169" s="429"/>
      <c r="G169" s="429"/>
      <c r="H169" s="429"/>
      <c r="I169" s="430"/>
    </row>
    <row r="170" spans="1:9" s="31" customFormat="1" outlineLevel="2" x14ac:dyDescent="0.25">
      <c r="A170" s="33"/>
      <c r="B170" s="438" t="s">
        <v>361</v>
      </c>
      <c r="C170" s="439"/>
      <c r="D170" s="439"/>
      <c r="E170" s="439"/>
      <c r="F170" s="439"/>
      <c r="G170" s="439"/>
      <c r="H170" s="439"/>
      <c r="I170" s="440"/>
    </row>
    <row r="171" spans="1:9" s="31" customFormat="1" ht="40.5" outlineLevel="2" x14ac:dyDescent="0.25">
      <c r="A171" s="234"/>
      <c r="B171" s="188" t="s">
        <v>607</v>
      </c>
      <c r="C171" s="232" t="s">
        <v>383</v>
      </c>
      <c r="D171" s="232">
        <v>31</v>
      </c>
      <c r="E171" s="232">
        <v>18</v>
      </c>
      <c r="F171" s="232">
        <v>61</v>
      </c>
      <c r="G171" s="232">
        <v>18</v>
      </c>
      <c r="H171" s="177">
        <f>G171/E171</f>
        <v>1</v>
      </c>
      <c r="I171" s="233"/>
    </row>
    <row r="172" spans="1:9" s="31" customFormat="1" ht="27" outlineLevel="2" x14ac:dyDescent="0.25">
      <c r="A172" s="234"/>
      <c r="B172" s="188" t="s">
        <v>959</v>
      </c>
      <c r="C172" s="232" t="s">
        <v>383</v>
      </c>
      <c r="D172" s="232">
        <v>0</v>
      </c>
      <c r="E172" s="232">
        <v>25</v>
      </c>
      <c r="F172" s="232">
        <v>25</v>
      </c>
      <c r="G172" s="232">
        <v>25</v>
      </c>
      <c r="H172" s="177">
        <f>G172/E172</f>
        <v>1</v>
      </c>
      <c r="I172" s="233"/>
    </row>
    <row r="173" spans="1:9" s="31" customFormat="1" ht="27" outlineLevel="2" x14ac:dyDescent="0.25">
      <c r="A173" s="234"/>
      <c r="B173" s="188" t="s">
        <v>608</v>
      </c>
      <c r="C173" s="232" t="s">
        <v>383</v>
      </c>
      <c r="D173" s="232">
        <v>73</v>
      </c>
      <c r="E173" s="232">
        <v>70</v>
      </c>
      <c r="F173" s="232">
        <v>151</v>
      </c>
      <c r="G173" s="232">
        <v>80</v>
      </c>
      <c r="H173" s="187">
        <f>G173/E173</f>
        <v>1.1428571428571428</v>
      </c>
      <c r="I173" s="32"/>
    </row>
    <row r="174" spans="1:9" s="31" customFormat="1" outlineLevel="2" x14ac:dyDescent="0.25">
      <c r="A174" s="175"/>
      <c r="B174" s="438" t="s">
        <v>368</v>
      </c>
      <c r="C174" s="439"/>
      <c r="D174" s="439"/>
      <c r="E174" s="439"/>
      <c r="F174" s="439"/>
      <c r="G174" s="439"/>
      <c r="H174" s="439"/>
      <c r="I174" s="440"/>
    </row>
    <row r="175" spans="1:9" s="31" customFormat="1" ht="54" outlineLevel="2" x14ac:dyDescent="0.25">
      <c r="A175" s="33"/>
      <c r="B175" s="188" t="s">
        <v>609</v>
      </c>
      <c r="C175" s="232" t="s">
        <v>320</v>
      </c>
      <c r="D175" s="232">
        <v>100</v>
      </c>
      <c r="E175" s="232">
        <v>100</v>
      </c>
      <c r="F175" s="232">
        <v>100</v>
      </c>
      <c r="G175" s="232">
        <v>100</v>
      </c>
      <c r="H175" s="43">
        <f>G175/E175</f>
        <v>1</v>
      </c>
      <c r="I175" s="32"/>
    </row>
    <row r="176" spans="1:9" s="31" customFormat="1" ht="40.5" outlineLevel="2" x14ac:dyDescent="0.25">
      <c r="A176" s="33"/>
      <c r="B176" s="188" t="s">
        <v>867</v>
      </c>
      <c r="C176" s="232" t="s">
        <v>611</v>
      </c>
      <c r="D176" s="232">
        <v>0</v>
      </c>
      <c r="E176" s="232">
        <v>100</v>
      </c>
      <c r="F176" s="232">
        <v>100</v>
      </c>
      <c r="G176" s="232">
        <v>100</v>
      </c>
      <c r="H176" s="43">
        <f>G176/E176</f>
        <v>1</v>
      </c>
      <c r="I176" s="32"/>
    </row>
    <row r="177" spans="1:9" s="31" customFormat="1" ht="40.5" outlineLevel="2" x14ac:dyDescent="0.25">
      <c r="A177" s="30"/>
      <c r="B177" s="188" t="s">
        <v>610</v>
      </c>
      <c r="C177" s="232" t="s">
        <v>611</v>
      </c>
      <c r="D177" s="232">
        <v>100</v>
      </c>
      <c r="E177" s="232">
        <v>100</v>
      </c>
      <c r="F177" s="232">
        <v>100</v>
      </c>
      <c r="G177" s="232">
        <v>100</v>
      </c>
      <c r="H177" s="43">
        <f>G177/E177</f>
        <v>1</v>
      </c>
      <c r="I177" s="32"/>
    </row>
    <row r="178" spans="1:9" s="31" customFormat="1" x14ac:dyDescent="0.25">
      <c r="A178" s="40" t="s">
        <v>347</v>
      </c>
      <c r="B178" s="425" t="s">
        <v>117</v>
      </c>
      <c r="C178" s="426"/>
      <c r="D178" s="426"/>
      <c r="E178" s="426"/>
      <c r="F178" s="426"/>
      <c r="G178" s="426"/>
      <c r="H178" s="426"/>
      <c r="I178" s="427"/>
    </row>
    <row r="179" spans="1:9" s="220" customFormat="1" outlineLevel="1" x14ac:dyDescent="0.25">
      <c r="A179" s="41"/>
      <c r="B179" s="431" t="s">
        <v>361</v>
      </c>
      <c r="C179" s="431"/>
      <c r="D179" s="431"/>
      <c r="E179" s="431"/>
      <c r="F179" s="431"/>
      <c r="G179" s="431"/>
      <c r="H179" s="431"/>
      <c r="I179" s="431"/>
    </row>
    <row r="180" spans="1:9" s="220" customFormat="1" ht="40.5" outlineLevel="1" x14ac:dyDescent="0.25">
      <c r="A180" s="41"/>
      <c r="B180" s="42" t="s">
        <v>527</v>
      </c>
      <c r="C180" s="227" t="s">
        <v>528</v>
      </c>
      <c r="D180" s="221">
        <v>291.8</v>
      </c>
      <c r="E180" s="221">
        <v>303.60000000000002</v>
      </c>
      <c r="F180" s="221">
        <v>423.8</v>
      </c>
      <c r="G180" s="221">
        <v>126.2</v>
      </c>
      <c r="H180" s="43">
        <f>G180/E180</f>
        <v>0.41567852437417652</v>
      </c>
      <c r="I180" s="32" t="s">
        <v>538</v>
      </c>
    </row>
    <row r="181" spans="1:9" s="220" customFormat="1" ht="75" customHeight="1" outlineLevel="1" x14ac:dyDescent="0.25">
      <c r="A181" s="41"/>
      <c r="B181" s="42" t="s">
        <v>529</v>
      </c>
      <c r="C181" s="174" t="s">
        <v>530</v>
      </c>
      <c r="D181" s="221">
        <v>773.4</v>
      </c>
      <c r="E181" s="221">
        <v>803.1</v>
      </c>
      <c r="F181" s="221">
        <v>1614.1</v>
      </c>
      <c r="G181" s="221">
        <v>853.2</v>
      </c>
      <c r="H181" s="43">
        <f>G181/E181</f>
        <v>1.0623832648487113</v>
      </c>
      <c r="I181" s="32" t="s">
        <v>958</v>
      </c>
    </row>
    <row r="182" spans="1:9" s="220" customFormat="1" ht="67.5" outlineLevel="1" x14ac:dyDescent="0.25">
      <c r="A182" s="41"/>
      <c r="B182" s="42" t="s">
        <v>531</v>
      </c>
      <c r="C182" s="174" t="s">
        <v>530</v>
      </c>
      <c r="D182" s="221">
        <v>226.9</v>
      </c>
      <c r="E182" s="221">
        <v>235.6</v>
      </c>
      <c r="F182" s="221">
        <v>532.20000000000005</v>
      </c>
      <c r="G182" s="221">
        <v>269.8</v>
      </c>
      <c r="H182" s="43">
        <f t="shared" ref="H182:H184" si="14">G182/E182</f>
        <v>1.1451612903225807</v>
      </c>
      <c r="I182" s="32" t="s">
        <v>958</v>
      </c>
    </row>
    <row r="183" spans="1:9" s="220" customFormat="1" ht="40.5" outlineLevel="1" x14ac:dyDescent="0.25">
      <c r="A183" s="41"/>
      <c r="B183" s="42" t="s">
        <v>532</v>
      </c>
      <c r="C183" s="174" t="s">
        <v>530</v>
      </c>
      <c r="D183" s="221">
        <v>400</v>
      </c>
      <c r="E183" s="221">
        <v>408</v>
      </c>
      <c r="F183" s="222">
        <v>984.3</v>
      </c>
      <c r="G183" s="221">
        <v>510.5</v>
      </c>
      <c r="H183" s="43">
        <f t="shared" si="14"/>
        <v>1.2512254901960784</v>
      </c>
      <c r="I183" s="32" t="s">
        <v>957</v>
      </c>
    </row>
    <row r="184" spans="1:9" s="220" customFormat="1" ht="67.5" outlineLevel="1" x14ac:dyDescent="0.25">
      <c r="A184" s="41"/>
      <c r="B184" s="42" t="s">
        <v>533</v>
      </c>
      <c r="C184" s="174" t="s">
        <v>530</v>
      </c>
      <c r="D184" s="221">
        <v>11.8</v>
      </c>
      <c r="E184" s="221">
        <v>12.3</v>
      </c>
      <c r="F184" s="222">
        <v>39.4</v>
      </c>
      <c r="G184" s="221">
        <v>19.600000000000001</v>
      </c>
      <c r="H184" s="43">
        <f t="shared" si="14"/>
        <v>1.5934959349593496</v>
      </c>
      <c r="I184" s="32" t="s">
        <v>958</v>
      </c>
    </row>
    <row r="185" spans="1:9" s="220" customFormat="1" outlineLevel="1" x14ac:dyDescent="0.25">
      <c r="A185" s="41"/>
      <c r="B185" s="432" t="s">
        <v>368</v>
      </c>
      <c r="C185" s="433"/>
      <c r="D185" s="433"/>
      <c r="E185" s="433"/>
      <c r="F185" s="433"/>
      <c r="G185" s="433"/>
      <c r="H185" s="433"/>
      <c r="I185" s="434"/>
    </row>
    <row r="186" spans="1:9" s="220" customFormat="1" ht="40.5" outlineLevel="1" x14ac:dyDescent="0.25">
      <c r="A186" s="41"/>
      <c r="B186" s="42" t="s">
        <v>534</v>
      </c>
      <c r="C186" s="174" t="s">
        <v>320</v>
      </c>
      <c r="D186" s="221">
        <v>50</v>
      </c>
      <c r="E186" s="221">
        <v>100</v>
      </c>
      <c r="F186" s="221">
        <v>100</v>
      </c>
      <c r="G186" s="223">
        <v>100</v>
      </c>
      <c r="H186" s="43">
        <f>G186/E186</f>
        <v>1</v>
      </c>
      <c r="I186" s="32" t="s">
        <v>539</v>
      </c>
    </row>
    <row r="187" spans="1:9" s="220" customFormat="1" ht="42" customHeight="1" outlineLevel="1" x14ac:dyDescent="0.25">
      <c r="A187" s="41"/>
      <c r="B187" s="42" t="s">
        <v>535</v>
      </c>
      <c r="C187" s="174" t="s">
        <v>383</v>
      </c>
      <c r="D187" s="221">
        <v>220</v>
      </c>
      <c r="E187" s="221">
        <v>230</v>
      </c>
      <c r="F187" s="221">
        <v>230</v>
      </c>
      <c r="G187" s="223">
        <v>230</v>
      </c>
      <c r="H187" s="43">
        <f>G187/E187</f>
        <v>1</v>
      </c>
      <c r="I187" s="32" t="s">
        <v>540</v>
      </c>
    </row>
    <row r="188" spans="1:9" s="220" customFormat="1" ht="42" customHeight="1" outlineLevel="1" x14ac:dyDescent="0.25">
      <c r="A188" s="41"/>
      <c r="B188" s="42" t="s">
        <v>536</v>
      </c>
      <c r="C188" s="174" t="s">
        <v>537</v>
      </c>
      <c r="D188" s="221">
        <v>50</v>
      </c>
      <c r="E188" s="221">
        <v>55</v>
      </c>
      <c r="F188" s="221">
        <v>55</v>
      </c>
      <c r="G188" s="223">
        <v>55</v>
      </c>
      <c r="H188" s="43">
        <f>G188/E188</f>
        <v>1</v>
      </c>
      <c r="I188" s="32" t="s">
        <v>541</v>
      </c>
    </row>
    <row r="189" spans="1:9" s="220" customFormat="1" outlineLevel="1" x14ac:dyDescent="0.25">
      <c r="A189" s="41"/>
      <c r="B189" s="42" t="s">
        <v>857</v>
      </c>
      <c r="C189" s="227" t="s">
        <v>858</v>
      </c>
      <c r="D189" s="221">
        <v>205</v>
      </c>
      <c r="E189" s="221">
        <v>78</v>
      </c>
      <c r="F189" s="221">
        <v>736</v>
      </c>
      <c r="G189" s="223">
        <v>387</v>
      </c>
      <c r="H189" s="43">
        <f>G189/E189</f>
        <v>4.9615384615384617</v>
      </c>
      <c r="I189" s="32" t="s">
        <v>859</v>
      </c>
    </row>
    <row r="190" spans="1:9" s="312" customFormat="1" x14ac:dyDescent="0.25">
      <c r="A190" s="311" t="s">
        <v>348</v>
      </c>
      <c r="B190" s="441" t="s">
        <v>124</v>
      </c>
      <c r="C190" s="442"/>
      <c r="D190" s="442"/>
      <c r="E190" s="442"/>
      <c r="F190" s="442"/>
      <c r="G190" s="442"/>
      <c r="H190" s="442"/>
      <c r="I190" s="443"/>
    </row>
    <row r="191" spans="1:9" s="310" customFormat="1" outlineLevel="1" x14ac:dyDescent="0.25">
      <c r="A191" s="303"/>
      <c r="B191" s="444" t="s">
        <v>361</v>
      </c>
      <c r="C191" s="445"/>
      <c r="D191" s="445"/>
      <c r="E191" s="445"/>
      <c r="F191" s="445"/>
      <c r="G191" s="445"/>
      <c r="H191" s="445"/>
      <c r="I191" s="446"/>
    </row>
    <row r="192" spans="1:9" s="310" customFormat="1" ht="27" outlineLevel="1" x14ac:dyDescent="0.25">
      <c r="A192" s="303"/>
      <c r="B192" s="304" t="s">
        <v>416</v>
      </c>
      <c r="C192" s="305" t="s">
        <v>417</v>
      </c>
      <c r="D192" s="306">
        <v>84.3</v>
      </c>
      <c r="E192" s="306">
        <v>0.5</v>
      </c>
      <c r="F192" s="306">
        <v>20.9</v>
      </c>
      <c r="G192" s="306">
        <v>14.9</v>
      </c>
      <c r="H192" s="308">
        <f>G192/E192</f>
        <v>29.8</v>
      </c>
      <c r="I192" s="309" t="s">
        <v>424</v>
      </c>
    </row>
    <row r="193" spans="1:9" s="310" customFormat="1" ht="27" outlineLevel="1" x14ac:dyDescent="0.25">
      <c r="A193" s="303"/>
      <c r="B193" s="304" t="s">
        <v>418</v>
      </c>
      <c r="C193" s="305" t="s">
        <v>417</v>
      </c>
      <c r="D193" s="306">
        <v>111.9</v>
      </c>
      <c r="E193" s="306">
        <v>0.5</v>
      </c>
      <c r="F193" s="306">
        <v>7.6</v>
      </c>
      <c r="G193" s="306">
        <v>6.3</v>
      </c>
      <c r="H193" s="308">
        <f t="shared" ref="H193:H197" si="15">G193/E193</f>
        <v>12.6</v>
      </c>
      <c r="I193" s="309" t="s">
        <v>424</v>
      </c>
    </row>
    <row r="194" spans="1:9" s="310" customFormat="1" ht="27" outlineLevel="1" x14ac:dyDescent="0.25">
      <c r="A194" s="303"/>
      <c r="B194" s="304" t="s">
        <v>419</v>
      </c>
      <c r="C194" s="305" t="s">
        <v>417</v>
      </c>
      <c r="D194" s="306">
        <v>11.11</v>
      </c>
      <c r="E194" s="307">
        <v>0</v>
      </c>
      <c r="F194" s="307">
        <v>0</v>
      </c>
      <c r="G194" s="307">
        <v>0</v>
      </c>
      <c r="H194" s="308" t="s">
        <v>421</v>
      </c>
      <c r="I194" s="309" t="s">
        <v>424</v>
      </c>
    </row>
    <row r="195" spans="1:9" s="310" customFormat="1" ht="27" outlineLevel="1" x14ac:dyDescent="0.25">
      <c r="A195" s="303"/>
      <c r="B195" s="304" t="s">
        <v>420</v>
      </c>
      <c r="C195" s="305" t="s">
        <v>366</v>
      </c>
      <c r="D195" s="306">
        <v>31</v>
      </c>
      <c r="E195" s="307">
        <v>0</v>
      </c>
      <c r="F195" s="307">
        <v>5</v>
      </c>
      <c r="G195" s="307">
        <v>2</v>
      </c>
      <c r="H195" s="308" t="s">
        <v>421</v>
      </c>
      <c r="I195" s="309" t="s">
        <v>424</v>
      </c>
    </row>
    <row r="196" spans="1:9" s="310" customFormat="1" ht="27" outlineLevel="1" x14ac:dyDescent="0.25">
      <c r="A196" s="303"/>
      <c r="B196" s="304" t="s">
        <v>422</v>
      </c>
      <c r="C196" s="305" t="s">
        <v>366</v>
      </c>
      <c r="D196" s="306">
        <v>23</v>
      </c>
      <c r="E196" s="307">
        <v>0</v>
      </c>
      <c r="F196" s="307">
        <v>1</v>
      </c>
      <c r="G196" s="307">
        <v>1</v>
      </c>
      <c r="H196" s="308" t="s">
        <v>421</v>
      </c>
      <c r="I196" s="309" t="s">
        <v>424</v>
      </c>
    </row>
    <row r="197" spans="1:9" s="310" customFormat="1" ht="27" outlineLevel="1" x14ac:dyDescent="0.25">
      <c r="A197" s="303"/>
      <c r="B197" s="304" t="s">
        <v>423</v>
      </c>
      <c r="C197" s="305" t="s">
        <v>417</v>
      </c>
      <c r="D197" s="306">
        <v>63.2</v>
      </c>
      <c r="E197" s="306">
        <v>0.5</v>
      </c>
      <c r="F197" s="306">
        <v>8.1</v>
      </c>
      <c r="G197" s="306">
        <v>4.9000000000000004</v>
      </c>
      <c r="H197" s="308">
        <f t="shared" si="15"/>
        <v>9.8000000000000007</v>
      </c>
      <c r="I197" s="309" t="s">
        <v>424</v>
      </c>
    </row>
    <row r="198" spans="1:9" s="31" customFormat="1" x14ac:dyDescent="0.25">
      <c r="A198" s="40" t="s">
        <v>349</v>
      </c>
      <c r="B198" s="425" t="s">
        <v>315</v>
      </c>
      <c r="C198" s="426"/>
      <c r="D198" s="426"/>
      <c r="E198" s="426"/>
      <c r="F198" s="426"/>
      <c r="G198" s="426"/>
      <c r="H198" s="426"/>
      <c r="I198" s="427"/>
    </row>
    <row r="199" spans="1:9" s="220" customFormat="1" outlineLevel="1" x14ac:dyDescent="0.25">
      <c r="A199" s="41"/>
      <c r="B199" s="431" t="s">
        <v>361</v>
      </c>
      <c r="C199" s="431"/>
      <c r="D199" s="431"/>
      <c r="E199" s="431"/>
      <c r="F199" s="431"/>
      <c r="G199" s="431"/>
      <c r="H199" s="431"/>
      <c r="I199" s="431"/>
    </row>
    <row r="200" spans="1:9" s="220" customFormat="1" ht="81" outlineLevel="1" x14ac:dyDescent="0.25">
      <c r="A200" s="41"/>
      <c r="B200" s="42" t="s">
        <v>542</v>
      </c>
      <c r="C200" s="350" t="s">
        <v>543</v>
      </c>
      <c r="D200" s="223">
        <v>5</v>
      </c>
      <c r="E200" s="223">
        <v>21</v>
      </c>
      <c r="F200" s="223">
        <v>21</v>
      </c>
      <c r="G200" s="223">
        <v>11</v>
      </c>
      <c r="H200" s="43">
        <f>G200/E200</f>
        <v>0.52380952380952384</v>
      </c>
      <c r="I200" s="32"/>
    </row>
    <row r="201" spans="1:9" s="220" customFormat="1" outlineLevel="1" x14ac:dyDescent="0.25">
      <c r="A201" s="41"/>
      <c r="B201" s="432" t="s">
        <v>368</v>
      </c>
      <c r="C201" s="433"/>
      <c r="D201" s="433"/>
      <c r="E201" s="433"/>
      <c r="F201" s="433"/>
      <c r="G201" s="433"/>
      <c r="H201" s="433"/>
      <c r="I201" s="434"/>
    </row>
    <row r="202" spans="1:9" s="220" customFormat="1" ht="81" outlineLevel="1" x14ac:dyDescent="0.25">
      <c r="A202" s="41"/>
      <c r="B202" s="42" t="s">
        <v>544</v>
      </c>
      <c r="C202" s="350" t="s">
        <v>545</v>
      </c>
      <c r="D202" s="223">
        <v>7</v>
      </c>
      <c r="E202" s="223">
        <v>45</v>
      </c>
      <c r="F202" s="223">
        <v>45</v>
      </c>
      <c r="G202" s="223">
        <v>28</v>
      </c>
      <c r="H202" s="43">
        <f>G202/E202</f>
        <v>0.62222222222222223</v>
      </c>
      <c r="I202" s="32"/>
    </row>
    <row r="203" spans="1:9" s="31" customFormat="1" x14ac:dyDescent="0.25">
      <c r="A203" s="40" t="s">
        <v>350</v>
      </c>
      <c r="B203" s="425" t="s">
        <v>133</v>
      </c>
      <c r="C203" s="426"/>
      <c r="D203" s="426"/>
      <c r="E203" s="426"/>
      <c r="F203" s="426"/>
      <c r="G203" s="426"/>
      <c r="H203" s="426"/>
      <c r="I203" s="427"/>
    </row>
    <row r="204" spans="1:9" s="220" customFormat="1" ht="14.25" customHeight="1" outlineLevel="1" x14ac:dyDescent="0.25">
      <c r="A204" s="41"/>
      <c r="B204" s="431" t="s">
        <v>361</v>
      </c>
      <c r="C204" s="431"/>
      <c r="D204" s="431"/>
      <c r="E204" s="431"/>
      <c r="F204" s="431"/>
      <c r="G204" s="431"/>
      <c r="H204" s="431"/>
      <c r="I204" s="431"/>
    </row>
    <row r="205" spans="1:9" s="220" customFormat="1" ht="57.75" customHeight="1" outlineLevel="1" x14ac:dyDescent="0.25">
      <c r="A205" s="41"/>
      <c r="B205" s="42" t="s">
        <v>426</v>
      </c>
      <c r="C205" s="390" t="s">
        <v>417</v>
      </c>
      <c r="D205" s="221">
        <v>15.1</v>
      </c>
      <c r="E205" s="221">
        <v>20</v>
      </c>
      <c r="F205" s="221">
        <v>16.53</v>
      </c>
      <c r="G205" s="389">
        <v>20.100000000000001</v>
      </c>
      <c r="H205" s="52">
        <f>G205/E205</f>
        <v>1.0050000000000001</v>
      </c>
      <c r="I205" s="32" t="s">
        <v>1038</v>
      </c>
    </row>
    <row r="206" spans="1:9" s="220" customFormat="1" ht="36" customHeight="1" outlineLevel="1" x14ac:dyDescent="0.25">
      <c r="A206" s="41"/>
      <c r="B206" s="42" t="s">
        <v>425</v>
      </c>
      <c r="C206" s="390"/>
      <c r="D206" s="221">
        <v>6.7</v>
      </c>
      <c r="E206" s="221" t="s">
        <v>421</v>
      </c>
      <c r="F206" s="389">
        <v>0.94</v>
      </c>
      <c r="G206" s="389">
        <v>0.75</v>
      </c>
      <c r="H206" s="52" t="s">
        <v>421</v>
      </c>
      <c r="I206" s="32"/>
    </row>
    <row r="207" spans="1:9" s="220" customFormat="1" ht="36" customHeight="1" outlineLevel="1" x14ac:dyDescent="0.25">
      <c r="A207" s="41"/>
      <c r="B207" s="42" t="s">
        <v>427</v>
      </c>
      <c r="C207" s="388" t="s">
        <v>417</v>
      </c>
      <c r="D207" s="221">
        <v>11.34</v>
      </c>
      <c r="E207" s="221">
        <v>6.2</v>
      </c>
      <c r="F207" s="389">
        <v>6.52</v>
      </c>
      <c r="G207" s="389">
        <v>6.4</v>
      </c>
      <c r="H207" s="52">
        <f t="shared" ref="H207:H213" si="16">G207/E207</f>
        <v>1.032258064516129</v>
      </c>
      <c r="I207" s="32" t="s">
        <v>424</v>
      </c>
    </row>
    <row r="208" spans="1:9" s="220" customFormat="1" ht="41.25" customHeight="1" outlineLevel="1" x14ac:dyDescent="0.25">
      <c r="A208" s="41"/>
      <c r="B208" s="42" t="s">
        <v>428</v>
      </c>
      <c r="C208" s="388" t="s">
        <v>429</v>
      </c>
      <c r="D208" s="221">
        <v>459</v>
      </c>
      <c r="E208" s="221">
        <v>460</v>
      </c>
      <c r="F208" s="221">
        <v>197</v>
      </c>
      <c r="G208" s="221">
        <v>300</v>
      </c>
      <c r="H208" s="52">
        <f t="shared" si="16"/>
        <v>0.65217391304347827</v>
      </c>
      <c r="I208" s="32" t="s">
        <v>424</v>
      </c>
    </row>
    <row r="209" spans="1:9" s="220" customFormat="1" ht="64.5" customHeight="1" outlineLevel="1" x14ac:dyDescent="0.25">
      <c r="A209" s="41"/>
      <c r="B209" s="42" t="s">
        <v>430</v>
      </c>
      <c r="C209" s="388" t="s">
        <v>320</v>
      </c>
      <c r="D209" s="221">
        <v>7</v>
      </c>
      <c r="E209" s="221">
        <v>3</v>
      </c>
      <c r="F209" s="221">
        <v>3</v>
      </c>
      <c r="G209" s="221">
        <v>3</v>
      </c>
      <c r="H209" s="52">
        <f t="shared" si="16"/>
        <v>1</v>
      </c>
      <c r="I209" s="32"/>
    </row>
    <row r="210" spans="1:9" s="220" customFormat="1" ht="47.25" customHeight="1" outlineLevel="1" x14ac:dyDescent="0.25">
      <c r="A210" s="41"/>
      <c r="B210" s="42" t="s">
        <v>431</v>
      </c>
      <c r="C210" s="390" t="s">
        <v>432</v>
      </c>
      <c r="D210" s="221">
        <v>4</v>
      </c>
      <c r="E210" s="221" t="s">
        <v>421</v>
      </c>
      <c r="F210" s="221">
        <v>10.8</v>
      </c>
      <c r="G210" s="221">
        <v>10.8</v>
      </c>
      <c r="H210" s="52" t="s">
        <v>421</v>
      </c>
      <c r="I210" s="32" t="s">
        <v>424</v>
      </c>
    </row>
    <row r="211" spans="1:9" s="220" customFormat="1" ht="53.25" customHeight="1" outlineLevel="1" x14ac:dyDescent="0.25">
      <c r="A211" s="41"/>
      <c r="B211" s="42" t="s">
        <v>433</v>
      </c>
      <c r="C211" s="388" t="s">
        <v>320</v>
      </c>
      <c r="D211" s="221">
        <v>50</v>
      </c>
      <c r="E211" s="221">
        <v>50</v>
      </c>
      <c r="F211" s="221">
        <v>50</v>
      </c>
      <c r="G211" s="221">
        <v>50</v>
      </c>
      <c r="H211" s="52">
        <f t="shared" si="16"/>
        <v>1</v>
      </c>
      <c r="I211" s="32"/>
    </row>
    <row r="212" spans="1:9" s="220" customFormat="1" ht="45" customHeight="1" outlineLevel="1" x14ac:dyDescent="0.25">
      <c r="A212" s="41"/>
      <c r="B212" s="42" t="s">
        <v>434</v>
      </c>
      <c r="C212" s="388" t="s">
        <v>320</v>
      </c>
      <c r="D212" s="221">
        <v>50</v>
      </c>
      <c r="E212" s="221">
        <v>50</v>
      </c>
      <c r="F212" s="221">
        <v>50</v>
      </c>
      <c r="G212" s="221">
        <v>50</v>
      </c>
      <c r="H212" s="52">
        <f t="shared" si="16"/>
        <v>1</v>
      </c>
      <c r="I212" s="32"/>
    </row>
    <row r="213" spans="1:9" s="220" customFormat="1" ht="31.5" customHeight="1" outlineLevel="1" x14ac:dyDescent="0.25">
      <c r="A213" s="41"/>
      <c r="B213" s="42" t="s">
        <v>435</v>
      </c>
      <c r="C213" s="388" t="s">
        <v>320</v>
      </c>
      <c r="D213" s="221">
        <v>15</v>
      </c>
      <c r="E213" s="221">
        <v>64</v>
      </c>
      <c r="F213" s="221">
        <v>60</v>
      </c>
      <c r="G213" s="221">
        <v>64</v>
      </c>
      <c r="H213" s="52">
        <f t="shared" si="16"/>
        <v>1</v>
      </c>
      <c r="I213" s="32"/>
    </row>
    <row r="214" spans="1:9" s="220" customFormat="1" outlineLevel="1" x14ac:dyDescent="0.25">
      <c r="A214" s="41"/>
      <c r="B214" s="432" t="s">
        <v>368</v>
      </c>
      <c r="C214" s="433"/>
      <c r="D214" s="433"/>
      <c r="E214" s="433"/>
      <c r="F214" s="433"/>
      <c r="G214" s="433"/>
      <c r="H214" s="433"/>
      <c r="I214" s="434"/>
    </row>
    <row r="215" spans="1:9" s="220" customFormat="1" ht="32.25" customHeight="1" outlineLevel="1" x14ac:dyDescent="0.25">
      <c r="A215" s="41"/>
      <c r="B215" s="42" t="s">
        <v>436</v>
      </c>
      <c r="C215" s="390" t="s">
        <v>437</v>
      </c>
      <c r="D215" s="221">
        <v>20.9</v>
      </c>
      <c r="E215" s="221">
        <v>21.2</v>
      </c>
      <c r="F215" s="221">
        <v>22.1</v>
      </c>
      <c r="G215" s="221">
        <v>22.1</v>
      </c>
      <c r="H215" s="52">
        <f>G215/E215</f>
        <v>1.0424528301886793</v>
      </c>
      <c r="I215" s="32"/>
    </row>
    <row r="216" spans="1:9" s="220" customFormat="1" ht="34.5" customHeight="1" outlineLevel="1" x14ac:dyDescent="0.25">
      <c r="A216" s="41"/>
      <c r="B216" s="42" t="s">
        <v>439</v>
      </c>
      <c r="C216" s="388" t="s">
        <v>438</v>
      </c>
      <c r="D216" s="221">
        <v>5.5</v>
      </c>
      <c r="E216" s="221">
        <v>5.0999999999999996</v>
      </c>
      <c r="F216" s="221">
        <v>9.5</v>
      </c>
      <c r="G216" s="221">
        <v>9.4</v>
      </c>
      <c r="H216" s="52">
        <f>G216/E216</f>
        <v>1.8431372549019609</v>
      </c>
      <c r="I216" s="32"/>
    </row>
    <row r="217" spans="1:9" s="31" customFormat="1" x14ac:dyDescent="0.25">
      <c r="A217" s="40" t="s">
        <v>351</v>
      </c>
      <c r="B217" s="425" t="s">
        <v>146</v>
      </c>
      <c r="C217" s="426"/>
      <c r="D217" s="426"/>
      <c r="E217" s="426"/>
      <c r="F217" s="426"/>
      <c r="G217" s="426"/>
      <c r="H217" s="426"/>
      <c r="I217" s="427"/>
    </row>
    <row r="218" spans="1:9" s="51" customFormat="1" outlineLevel="1" x14ac:dyDescent="0.25">
      <c r="A218" s="41"/>
      <c r="B218" s="428" t="s">
        <v>135</v>
      </c>
      <c r="C218" s="429"/>
      <c r="D218" s="429"/>
      <c r="E218" s="429"/>
      <c r="F218" s="429"/>
      <c r="G218" s="429"/>
      <c r="H218" s="429"/>
      <c r="I218" s="430"/>
    </row>
    <row r="219" spans="1:9" s="51" customFormat="1" outlineLevel="2" x14ac:dyDescent="0.25">
      <c r="A219" s="41"/>
      <c r="B219" s="422" t="s">
        <v>379</v>
      </c>
      <c r="C219" s="423"/>
      <c r="D219" s="423"/>
      <c r="E219" s="423"/>
      <c r="F219" s="423"/>
      <c r="G219" s="423"/>
      <c r="H219" s="423"/>
      <c r="I219" s="424"/>
    </row>
    <row r="220" spans="1:9" s="147" customFormat="1" ht="27" outlineLevel="2" x14ac:dyDescent="0.25">
      <c r="A220" s="76"/>
      <c r="B220" s="42" t="s">
        <v>389</v>
      </c>
      <c r="C220" s="174" t="s">
        <v>390</v>
      </c>
      <c r="D220" s="174">
        <v>5.8</v>
      </c>
      <c r="E220" s="174">
        <v>0.3</v>
      </c>
      <c r="F220" s="190">
        <v>0.5</v>
      </c>
      <c r="G220" s="174">
        <v>0.25</v>
      </c>
      <c r="H220" s="43">
        <f>G220/E220</f>
        <v>0.83333333333333337</v>
      </c>
      <c r="I220" s="32" t="s">
        <v>415</v>
      </c>
    </row>
    <row r="221" spans="1:9" s="51" customFormat="1" ht="27" outlineLevel="2" x14ac:dyDescent="0.25">
      <c r="A221" s="41"/>
      <c r="B221" s="42" t="s">
        <v>391</v>
      </c>
      <c r="C221" s="174" t="s">
        <v>392</v>
      </c>
      <c r="D221" s="174">
        <v>706.81</v>
      </c>
      <c r="E221" s="174">
        <v>706.81</v>
      </c>
      <c r="F221" s="174">
        <v>990</v>
      </c>
      <c r="G221" s="174">
        <v>990</v>
      </c>
      <c r="H221" s="43">
        <f t="shared" ref="H221:H223" si="17">G221/E221</f>
        <v>1.4006593002362728</v>
      </c>
      <c r="I221" s="32" t="s">
        <v>415</v>
      </c>
    </row>
    <row r="222" spans="1:9" s="51" customFormat="1" ht="27" outlineLevel="2" x14ac:dyDescent="0.25">
      <c r="A222" s="41"/>
      <c r="B222" s="42" t="s">
        <v>393</v>
      </c>
      <c r="C222" s="174" t="s">
        <v>413</v>
      </c>
      <c r="D222" s="174">
        <v>800</v>
      </c>
      <c r="E222" s="174">
        <v>800</v>
      </c>
      <c r="F222" s="174">
        <v>1978.1</v>
      </c>
      <c r="G222" s="174">
        <v>1039.0999999999999</v>
      </c>
      <c r="H222" s="52">
        <f t="shared" si="17"/>
        <v>1.2988749999999998</v>
      </c>
      <c r="I222" s="32" t="s">
        <v>415</v>
      </c>
    </row>
    <row r="223" spans="1:9" s="51" customFormat="1" ht="42" customHeight="1" outlineLevel="2" x14ac:dyDescent="0.25">
      <c r="A223" s="41"/>
      <c r="B223" s="42" t="s">
        <v>394</v>
      </c>
      <c r="C223" s="174" t="s">
        <v>366</v>
      </c>
      <c r="D223" s="174">
        <v>0</v>
      </c>
      <c r="E223" s="174">
        <v>1</v>
      </c>
      <c r="F223" s="174">
        <v>7</v>
      </c>
      <c r="G223" s="174">
        <v>7</v>
      </c>
      <c r="H223" s="43">
        <f t="shared" si="17"/>
        <v>7</v>
      </c>
      <c r="I223" s="32" t="s">
        <v>415</v>
      </c>
    </row>
    <row r="224" spans="1:9" s="51" customFormat="1" outlineLevel="2" x14ac:dyDescent="0.25">
      <c r="A224" s="41"/>
      <c r="B224" s="422" t="s">
        <v>368</v>
      </c>
      <c r="C224" s="423"/>
      <c r="D224" s="423"/>
      <c r="E224" s="423"/>
      <c r="F224" s="423"/>
      <c r="G224" s="423"/>
      <c r="H224" s="423"/>
      <c r="I224" s="424"/>
    </row>
    <row r="225" spans="1:9" s="51" customFormat="1" ht="32.25" customHeight="1" outlineLevel="2" x14ac:dyDescent="0.25">
      <c r="A225" s="41"/>
      <c r="B225" s="176" t="s">
        <v>395</v>
      </c>
      <c r="C225" s="174" t="s">
        <v>366</v>
      </c>
      <c r="D225" s="174">
        <v>15</v>
      </c>
      <c r="E225" s="174">
        <v>14</v>
      </c>
      <c r="F225" s="174">
        <v>29</v>
      </c>
      <c r="G225" s="174">
        <v>14</v>
      </c>
      <c r="H225" s="52">
        <f>G225/E225</f>
        <v>1</v>
      </c>
      <c r="I225" s="32"/>
    </row>
    <row r="226" spans="1:9" s="51" customFormat="1" outlineLevel="1" x14ac:dyDescent="0.25">
      <c r="A226" s="41"/>
      <c r="B226" s="428" t="s">
        <v>140</v>
      </c>
      <c r="C226" s="429"/>
      <c r="D226" s="429"/>
      <c r="E226" s="429"/>
      <c r="F226" s="429"/>
      <c r="G226" s="429"/>
      <c r="H226" s="429"/>
      <c r="I226" s="430"/>
    </row>
    <row r="227" spans="1:9" s="51" customFormat="1" outlineLevel="2" x14ac:dyDescent="0.25">
      <c r="A227" s="41"/>
      <c r="B227" s="422" t="s">
        <v>379</v>
      </c>
      <c r="C227" s="423"/>
      <c r="D227" s="423"/>
      <c r="E227" s="423"/>
      <c r="F227" s="423"/>
      <c r="G227" s="423"/>
      <c r="H227" s="423"/>
      <c r="I227" s="424"/>
    </row>
    <row r="228" spans="1:9" s="51" customFormat="1" ht="27" outlineLevel="2" x14ac:dyDescent="0.25">
      <c r="A228" s="41"/>
      <c r="B228" s="176" t="s">
        <v>396</v>
      </c>
      <c r="C228" s="174" t="s">
        <v>397</v>
      </c>
      <c r="D228" s="174">
        <v>8200</v>
      </c>
      <c r="E228" s="174">
        <v>3500</v>
      </c>
      <c r="F228" s="174">
        <v>5250</v>
      </c>
      <c r="G228" s="174">
        <v>1750</v>
      </c>
      <c r="H228" s="43">
        <f>G228/E228</f>
        <v>0.5</v>
      </c>
      <c r="I228" s="32" t="s">
        <v>415</v>
      </c>
    </row>
    <row r="229" spans="1:9" s="51" customFormat="1" outlineLevel="2" x14ac:dyDescent="0.25">
      <c r="A229" s="41"/>
      <c r="B229" s="422" t="s">
        <v>384</v>
      </c>
      <c r="C229" s="423"/>
      <c r="D229" s="423"/>
      <c r="E229" s="423"/>
      <c r="F229" s="423"/>
      <c r="G229" s="423"/>
      <c r="H229" s="423"/>
      <c r="I229" s="424"/>
    </row>
    <row r="230" spans="1:9" s="51" customFormat="1" ht="40.5" outlineLevel="2" x14ac:dyDescent="0.25">
      <c r="A230" s="41"/>
      <c r="B230" s="176" t="s">
        <v>398</v>
      </c>
      <c r="C230" s="174" t="s">
        <v>320</v>
      </c>
      <c r="D230" s="174">
        <v>3.6</v>
      </c>
      <c r="E230" s="174">
        <v>0.6</v>
      </c>
      <c r="F230" s="174">
        <v>21.2</v>
      </c>
      <c r="G230" s="174">
        <v>0.3</v>
      </c>
      <c r="H230" s="43">
        <f>G230/E230</f>
        <v>0.5</v>
      </c>
      <c r="I230" s="32"/>
    </row>
    <row r="231" spans="1:9" s="51" customFormat="1" outlineLevel="1" x14ac:dyDescent="0.25">
      <c r="A231" s="41"/>
      <c r="B231" s="428" t="s">
        <v>141</v>
      </c>
      <c r="C231" s="429"/>
      <c r="D231" s="429"/>
      <c r="E231" s="429"/>
      <c r="F231" s="429"/>
      <c r="G231" s="429"/>
      <c r="H231" s="429"/>
      <c r="I231" s="430"/>
    </row>
    <row r="232" spans="1:9" s="51" customFormat="1" outlineLevel="2" x14ac:dyDescent="0.25">
      <c r="A232" s="41"/>
      <c r="B232" s="422" t="s">
        <v>379</v>
      </c>
      <c r="C232" s="423"/>
      <c r="D232" s="423"/>
      <c r="E232" s="423"/>
      <c r="F232" s="423"/>
      <c r="G232" s="423"/>
      <c r="H232" s="423"/>
      <c r="I232" s="424"/>
    </row>
    <row r="233" spans="1:9" s="51" customFormat="1" ht="67.5" outlineLevel="2" x14ac:dyDescent="0.25">
      <c r="A233" s="41"/>
      <c r="B233" s="42" t="s">
        <v>399</v>
      </c>
      <c r="C233" s="174" t="s">
        <v>397</v>
      </c>
      <c r="D233" s="174">
        <v>6000</v>
      </c>
      <c r="E233" s="174">
        <v>7400</v>
      </c>
      <c r="F233" s="174" t="s">
        <v>400</v>
      </c>
      <c r="G233" s="174">
        <v>2733</v>
      </c>
      <c r="H233" s="43">
        <f>G233/E233</f>
        <v>0.36932432432432433</v>
      </c>
      <c r="I233" s="32" t="s">
        <v>415</v>
      </c>
    </row>
    <row r="234" spans="1:9" s="51" customFormat="1" outlineLevel="2" x14ac:dyDescent="0.25">
      <c r="A234" s="41"/>
      <c r="B234" s="422" t="s">
        <v>384</v>
      </c>
      <c r="C234" s="423"/>
      <c r="D234" s="423"/>
      <c r="E234" s="423"/>
      <c r="F234" s="423"/>
      <c r="G234" s="423"/>
      <c r="H234" s="423"/>
      <c r="I234" s="33"/>
    </row>
    <row r="235" spans="1:9" s="51" customFormat="1" ht="27" outlineLevel="2" x14ac:dyDescent="0.25">
      <c r="A235" s="41"/>
      <c r="B235" s="42" t="s">
        <v>401</v>
      </c>
      <c r="C235" s="174" t="s">
        <v>402</v>
      </c>
      <c r="D235" s="174">
        <v>35</v>
      </c>
      <c r="E235" s="174">
        <v>43</v>
      </c>
      <c r="F235" s="174">
        <v>41</v>
      </c>
      <c r="G235" s="174">
        <v>37</v>
      </c>
      <c r="H235" s="43">
        <f>G235/E235</f>
        <v>0.86046511627906974</v>
      </c>
      <c r="I235" s="32"/>
    </row>
    <row r="236" spans="1:9" s="51" customFormat="1" outlineLevel="1" x14ac:dyDescent="0.25">
      <c r="A236" s="41"/>
      <c r="B236" s="428" t="s">
        <v>414</v>
      </c>
      <c r="C236" s="429"/>
      <c r="D236" s="429"/>
      <c r="E236" s="429"/>
      <c r="F236" s="429"/>
      <c r="G236" s="429"/>
      <c r="H236" s="429"/>
      <c r="I236" s="430"/>
    </row>
    <row r="237" spans="1:9" s="220" customFormat="1" outlineLevel="2" x14ac:dyDescent="0.25">
      <c r="A237" s="41"/>
      <c r="B237" s="422" t="s">
        <v>379</v>
      </c>
      <c r="C237" s="423"/>
      <c r="D237" s="423"/>
      <c r="E237" s="423"/>
      <c r="F237" s="423"/>
      <c r="G237" s="423"/>
      <c r="H237" s="423"/>
      <c r="I237" s="424"/>
    </row>
    <row r="238" spans="1:9" s="220" customFormat="1" ht="27" outlineLevel="2" x14ac:dyDescent="0.25">
      <c r="A238" s="41"/>
      <c r="B238" s="42" t="s">
        <v>403</v>
      </c>
      <c r="C238" s="174" t="s">
        <v>366</v>
      </c>
      <c r="D238" s="174">
        <v>701</v>
      </c>
      <c r="E238" s="174">
        <v>705</v>
      </c>
      <c r="F238" s="174">
        <v>705</v>
      </c>
      <c r="G238" s="174">
        <v>705</v>
      </c>
      <c r="H238" s="52">
        <f>G238/E238</f>
        <v>1</v>
      </c>
      <c r="I238" s="32" t="s">
        <v>415</v>
      </c>
    </row>
    <row r="239" spans="1:9" s="220" customFormat="1" ht="27" outlineLevel="2" x14ac:dyDescent="0.25">
      <c r="A239" s="41"/>
      <c r="B239" s="42" t="s">
        <v>404</v>
      </c>
      <c r="C239" s="174" t="s">
        <v>366</v>
      </c>
      <c r="D239" s="174">
        <v>4</v>
      </c>
      <c r="E239" s="174">
        <v>4</v>
      </c>
      <c r="F239" s="174">
        <v>4</v>
      </c>
      <c r="G239" s="174">
        <v>4</v>
      </c>
      <c r="H239" s="52">
        <f t="shared" ref="H239:H248" si="18">G239/E239</f>
        <v>1</v>
      </c>
      <c r="I239" s="32" t="s">
        <v>415</v>
      </c>
    </row>
    <row r="240" spans="1:9" s="220" customFormat="1" ht="27" outlineLevel="2" x14ac:dyDescent="0.25">
      <c r="A240" s="41"/>
      <c r="B240" s="42" t="s">
        <v>405</v>
      </c>
      <c r="C240" s="174" t="s">
        <v>366</v>
      </c>
      <c r="D240" s="174">
        <v>3</v>
      </c>
      <c r="E240" s="174">
        <v>3</v>
      </c>
      <c r="F240" s="174">
        <v>6</v>
      </c>
      <c r="G240" s="174">
        <v>3</v>
      </c>
      <c r="H240" s="43">
        <f t="shared" si="18"/>
        <v>1</v>
      </c>
      <c r="I240" s="32" t="s">
        <v>415</v>
      </c>
    </row>
    <row r="241" spans="1:9" s="220" customFormat="1" ht="30" outlineLevel="2" x14ac:dyDescent="0.25">
      <c r="A241" s="41"/>
      <c r="B241" s="42" t="s">
        <v>406</v>
      </c>
      <c r="C241" s="174" t="s">
        <v>943</v>
      </c>
      <c r="D241" s="174">
        <v>80</v>
      </c>
      <c r="E241" s="174">
        <v>82</v>
      </c>
      <c r="F241" s="190">
        <v>82</v>
      </c>
      <c r="G241" s="174">
        <v>82</v>
      </c>
      <c r="H241" s="43">
        <f t="shared" si="18"/>
        <v>1</v>
      </c>
      <c r="I241" s="32" t="s">
        <v>415</v>
      </c>
    </row>
    <row r="242" spans="1:9" s="220" customFormat="1" ht="30" outlineLevel="2" x14ac:dyDescent="0.25">
      <c r="A242" s="41"/>
      <c r="B242" s="42" t="s">
        <v>407</v>
      </c>
      <c r="C242" s="174" t="s">
        <v>943</v>
      </c>
      <c r="D242" s="174">
        <v>4.4000000000000004</v>
      </c>
      <c r="E242" s="174">
        <v>4.5</v>
      </c>
      <c r="F242" s="174">
        <v>4.5</v>
      </c>
      <c r="G242" s="174">
        <v>4.5</v>
      </c>
      <c r="H242" s="52">
        <f t="shared" si="18"/>
        <v>1</v>
      </c>
      <c r="I242" s="32" t="s">
        <v>415</v>
      </c>
    </row>
    <row r="243" spans="1:9" s="220" customFormat="1" ht="27" outlineLevel="2" x14ac:dyDescent="0.25">
      <c r="A243" s="41"/>
      <c r="B243" s="42" t="s">
        <v>408</v>
      </c>
      <c r="C243" s="174" t="s">
        <v>366</v>
      </c>
      <c r="D243" s="174">
        <v>4</v>
      </c>
      <c r="E243" s="174">
        <v>12</v>
      </c>
      <c r="F243" s="174">
        <v>11</v>
      </c>
      <c r="G243" s="174">
        <v>7</v>
      </c>
      <c r="H243" s="43">
        <f t="shared" si="18"/>
        <v>0.58333333333333337</v>
      </c>
      <c r="I243" s="32" t="s">
        <v>944</v>
      </c>
    </row>
    <row r="244" spans="1:9" s="220" customFormat="1" ht="27" outlineLevel="2" x14ac:dyDescent="0.25">
      <c r="A244" s="41"/>
      <c r="B244" s="42" t="s">
        <v>409</v>
      </c>
      <c r="C244" s="174" t="s">
        <v>366</v>
      </c>
      <c r="D244" s="174">
        <v>2178</v>
      </c>
      <c r="E244" s="174">
        <v>2202</v>
      </c>
      <c r="F244" s="174">
        <v>2202</v>
      </c>
      <c r="G244" s="174">
        <v>2202</v>
      </c>
      <c r="H244" s="52">
        <f t="shared" si="18"/>
        <v>1</v>
      </c>
      <c r="I244" s="32" t="s">
        <v>415</v>
      </c>
    </row>
    <row r="245" spans="1:9" s="220" customFormat="1" ht="27" outlineLevel="2" x14ac:dyDescent="0.25">
      <c r="A245" s="41"/>
      <c r="B245" s="42" t="s">
        <v>410</v>
      </c>
      <c r="C245" s="190" t="s">
        <v>366</v>
      </c>
      <c r="D245" s="174">
        <v>900</v>
      </c>
      <c r="E245" s="174">
        <v>920</v>
      </c>
      <c r="F245" s="174">
        <v>1766</v>
      </c>
      <c r="G245" s="174">
        <v>866</v>
      </c>
      <c r="H245" s="52">
        <f t="shared" si="18"/>
        <v>0.94130434782608696</v>
      </c>
      <c r="I245" s="32" t="s">
        <v>415</v>
      </c>
    </row>
    <row r="246" spans="1:9" s="220" customFormat="1" ht="27" outlineLevel="2" x14ac:dyDescent="0.25">
      <c r="A246" s="41"/>
      <c r="B246" s="42" t="s">
        <v>411</v>
      </c>
      <c r="C246" s="174" t="s">
        <v>366</v>
      </c>
      <c r="D246" s="174">
        <v>6</v>
      </c>
      <c r="E246" s="174">
        <v>6</v>
      </c>
      <c r="F246" s="174">
        <v>6</v>
      </c>
      <c r="G246" s="174">
        <v>6</v>
      </c>
      <c r="H246" s="52">
        <f t="shared" si="18"/>
        <v>1</v>
      </c>
      <c r="I246" s="32" t="s">
        <v>415</v>
      </c>
    </row>
    <row r="247" spans="1:9" s="220" customFormat="1" ht="27" outlineLevel="2" x14ac:dyDescent="0.25">
      <c r="A247" s="41"/>
      <c r="B247" s="42" t="s">
        <v>820</v>
      </c>
      <c r="C247" s="174" t="s">
        <v>366</v>
      </c>
      <c r="D247" s="174">
        <v>3</v>
      </c>
      <c r="E247" s="174">
        <v>3</v>
      </c>
      <c r="F247" s="174">
        <v>3</v>
      </c>
      <c r="G247" s="174">
        <v>3</v>
      </c>
      <c r="H247" s="52">
        <f t="shared" si="18"/>
        <v>1</v>
      </c>
      <c r="I247" s="32" t="s">
        <v>415</v>
      </c>
    </row>
    <row r="248" spans="1:9" s="220" customFormat="1" ht="27" outlineLevel="2" x14ac:dyDescent="0.25">
      <c r="A248" s="41"/>
      <c r="B248" s="42" t="s">
        <v>412</v>
      </c>
      <c r="C248" s="174" t="s">
        <v>366</v>
      </c>
      <c r="D248" s="174">
        <v>29</v>
      </c>
      <c r="E248" s="174">
        <v>29</v>
      </c>
      <c r="F248" s="174">
        <v>103</v>
      </c>
      <c r="G248" s="174">
        <v>60</v>
      </c>
      <c r="H248" s="52">
        <f t="shared" si="18"/>
        <v>2.0689655172413794</v>
      </c>
      <c r="I248" s="32" t="s">
        <v>415</v>
      </c>
    </row>
    <row r="249" spans="1:9" s="31" customFormat="1" ht="27.75" customHeight="1" x14ac:dyDescent="0.25">
      <c r="A249" s="40" t="s">
        <v>352</v>
      </c>
      <c r="B249" s="425" t="s">
        <v>196</v>
      </c>
      <c r="C249" s="426"/>
      <c r="D249" s="426"/>
      <c r="E249" s="426"/>
      <c r="F249" s="426"/>
      <c r="G249" s="426"/>
      <c r="H249" s="426"/>
      <c r="I249" s="427"/>
    </row>
    <row r="250" spans="1:9" s="220" customFormat="1" outlineLevel="1" x14ac:dyDescent="0.25">
      <c r="A250" s="41"/>
      <c r="B250" s="435" t="s">
        <v>361</v>
      </c>
      <c r="C250" s="436"/>
      <c r="D250" s="436"/>
      <c r="E250" s="436"/>
      <c r="F250" s="436"/>
      <c r="G250" s="436"/>
      <c r="H250" s="436"/>
      <c r="I250" s="437"/>
    </row>
    <row r="251" spans="1:9" s="220" customFormat="1" ht="54" outlineLevel="1" x14ac:dyDescent="0.25">
      <c r="A251" s="41"/>
      <c r="B251" s="42" t="s">
        <v>612</v>
      </c>
      <c r="C251" s="245" t="s">
        <v>613</v>
      </c>
      <c r="D251" s="245">
        <v>5</v>
      </c>
      <c r="E251" s="245">
        <v>6</v>
      </c>
      <c r="F251" s="245">
        <v>12</v>
      </c>
      <c r="G251" s="245">
        <v>6</v>
      </c>
      <c r="H251" s="52">
        <f>G251/E251</f>
        <v>1</v>
      </c>
      <c r="I251" s="32" t="s">
        <v>618</v>
      </c>
    </row>
    <row r="252" spans="1:9" s="220" customFormat="1" ht="27" outlineLevel="1" x14ac:dyDescent="0.25">
      <c r="A252" s="41"/>
      <c r="B252" s="42" t="s">
        <v>614</v>
      </c>
      <c r="C252" s="245" t="s">
        <v>613</v>
      </c>
      <c r="D252" s="245">
        <v>0</v>
      </c>
      <c r="E252" s="245">
        <v>1.5</v>
      </c>
      <c r="F252" s="245">
        <v>8</v>
      </c>
      <c r="G252" s="245">
        <v>8</v>
      </c>
      <c r="H252" s="43">
        <f>G252/E252</f>
        <v>5.333333333333333</v>
      </c>
      <c r="I252" s="32" t="s">
        <v>619</v>
      </c>
    </row>
    <row r="253" spans="1:9" s="220" customFormat="1" ht="27" outlineLevel="1" x14ac:dyDescent="0.25">
      <c r="A253" s="41"/>
      <c r="B253" s="42" t="s">
        <v>615</v>
      </c>
      <c r="C253" s="245" t="s">
        <v>320</v>
      </c>
      <c r="D253" s="245">
        <v>100</v>
      </c>
      <c r="E253" s="245">
        <v>100</v>
      </c>
      <c r="F253" s="245">
        <v>100</v>
      </c>
      <c r="G253" s="245">
        <v>100</v>
      </c>
      <c r="H253" s="43">
        <f>G253/E253</f>
        <v>1</v>
      </c>
      <c r="I253" s="32" t="s">
        <v>618</v>
      </c>
    </row>
    <row r="254" spans="1:9" s="220" customFormat="1" ht="27" outlineLevel="1" x14ac:dyDescent="0.25">
      <c r="A254" s="41"/>
      <c r="B254" s="42" t="s">
        <v>616</v>
      </c>
      <c r="C254" s="245" t="s">
        <v>320</v>
      </c>
      <c r="D254" s="245">
        <v>100</v>
      </c>
      <c r="E254" s="245">
        <v>100</v>
      </c>
      <c r="F254" s="245">
        <v>100</v>
      </c>
      <c r="G254" s="245">
        <v>100</v>
      </c>
      <c r="H254" s="43">
        <f>G254/E254</f>
        <v>1</v>
      </c>
      <c r="I254" s="32" t="s">
        <v>618</v>
      </c>
    </row>
    <row r="255" spans="1:9" s="220" customFormat="1" ht="40.5" outlineLevel="1" x14ac:dyDescent="0.25">
      <c r="A255" s="41"/>
      <c r="B255" s="42" t="s">
        <v>617</v>
      </c>
      <c r="C255" s="245" t="s">
        <v>320</v>
      </c>
      <c r="D255" s="245">
        <v>9.5</v>
      </c>
      <c r="E255" s="245">
        <v>10</v>
      </c>
      <c r="F255" s="245">
        <v>87.1</v>
      </c>
      <c r="G255" s="245">
        <v>87.1</v>
      </c>
      <c r="H255" s="43">
        <f t="shared" ref="H255" si="19">G255/E255</f>
        <v>8.7099999999999991</v>
      </c>
      <c r="I255" s="32" t="s">
        <v>619</v>
      </c>
    </row>
    <row r="256" spans="1:9" s="220" customFormat="1" outlineLevel="1" x14ac:dyDescent="0.25">
      <c r="A256" s="41"/>
      <c r="B256" s="435" t="s">
        <v>368</v>
      </c>
      <c r="C256" s="436"/>
      <c r="D256" s="436"/>
      <c r="E256" s="436"/>
      <c r="F256" s="436"/>
      <c r="G256" s="436"/>
      <c r="H256" s="436"/>
      <c r="I256" s="437"/>
    </row>
    <row r="257" spans="1:9" s="220" customFormat="1" ht="40.5" outlineLevel="1" x14ac:dyDescent="0.25">
      <c r="A257" s="41"/>
      <c r="B257" s="42" t="s">
        <v>620</v>
      </c>
      <c r="C257" s="245" t="s">
        <v>613</v>
      </c>
      <c r="D257" s="33">
        <v>0</v>
      </c>
      <c r="E257" s="33">
        <v>0</v>
      </c>
      <c r="F257" s="33">
        <v>0</v>
      </c>
      <c r="G257" s="33">
        <v>0</v>
      </c>
      <c r="H257" s="43" t="s">
        <v>421</v>
      </c>
      <c r="I257" s="32" t="s">
        <v>619</v>
      </c>
    </row>
    <row r="258" spans="1:9" s="220" customFormat="1" ht="27" outlineLevel="1" x14ac:dyDescent="0.25">
      <c r="A258" s="41"/>
      <c r="B258" s="42" t="s">
        <v>622</v>
      </c>
      <c r="C258" s="245" t="s">
        <v>613</v>
      </c>
      <c r="D258" s="245">
        <v>99</v>
      </c>
      <c r="E258" s="245">
        <v>95.5</v>
      </c>
      <c r="F258" s="245">
        <v>112.1</v>
      </c>
      <c r="G258" s="245">
        <v>112.1</v>
      </c>
      <c r="H258" s="52">
        <f>G258/E258</f>
        <v>1.1738219895287958</v>
      </c>
      <c r="I258" s="32" t="s">
        <v>619</v>
      </c>
    </row>
    <row r="259" spans="1:9" s="220" customFormat="1" ht="27" outlineLevel="1" x14ac:dyDescent="0.25">
      <c r="A259" s="41"/>
      <c r="B259" s="42" t="s">
        <v>623</v>
      </c>
      <c r="C259" s="245" t="s">
        <v>320</v>
      </c>
      <c r="D259" s="245">
        <v>23</v>
      </c>
      <c r="E259" s="245">
        <v>18.3</v>
      </c>
      <c r="F259" s="245">
        <v>14.5</v>
      </c>
      <c r="G259" s="245">
        <v>14.5</v>
      </c>
      <c r="H259" s="52">
        <f>G259/E259</f>
        <v>0.79234972677595628</v>
      </c>
      <c r="I259" s="32" t="s">
        <v>619</v>
      </c>
    </row>
    <row r="260" spans="1:9" s="220" customFormat="1" ht="27" outlineLevel="1" x14ac:dyDescent="0.25">
      <c r="A260" s="41"/>
      <c r="B260" s="42" t="s">
        <v>621</v>
      </c>
      <c r="C260" s="245" t="s">
        <v>613</v>
      </c>
      <c r="D260" s="245">
        <v>27</v>
      </c>
      <c r="E260" s="245">
        <v>26</v>
      </c>
      <c r="F260" s="245">
        <v>41</v>
      </c>
      <c r="G260" s="245">
        <v>20</v>
      </c>
      <c r="H260" s="52">
        <f>G260/E260</f>
        <v>0.76923076923076927</v>
      </c>
      <c r="I260" s="32" t="s">
        <v>619</v>
      </c>
    </row>
    <row r="261" spans="1:9" s="31" customFormat="1" ht="30.75" customHeight="1" x14ac:dyDescent="0.25">
      <c r="A261" s="40" t="s">
        <v>353</v>
      </c>
      <c r="B261" s="425" t="s">
        <v>154</v>
      </c>
      <c r="C261" s="426"/>
      <c r="D261" s="426"/>
      <c r="E261" s="426"/>
      <c r="F261" s="426"/>
      <c r="G261" s="426"/>
      <c r="H261" s="426"/>
      <c r="I261" s="427"/>
    </row>
    <row r="262" spans="1:9" s="31" customFormat="1" outlineLevel="1" x14ac:dyDescent="0.25">
      <c r="A262" s="33"/>
      <c r="B262" s="428" t="s">
        <v>624</v>
      </c>
      <c r="C262" s="429"/>
      <c r="D262" s="429"/>
      <c r="E262" s="429"/>
      <c r="F262" s="429"/>
      <c r="G262" s="429"/>
      <c r="H262" s="429"/>
      <c r="I262" s="430"/>
    </row>
    <row r="263" spans="1:9" s="31" customFormat="1" outlineLevel="2" x14ac:dyDescent="0.25">
      <c r="A263" s="175"/>
      <c r="B263" s="438" t="s">
        <v>361</v>
      </c>
      <c r="C263" s="439"/>
      <c r="D263" s="439"/>
      <c r="E263" s="439"/>
      <c r="F263" s="439"/>
      <c r="G263" s="439"/>
      <c r="H263" s="439"/>
      <c r="I263" s="437"/>
    </row>
    <row r="264" spans="1:9" s="31" customFormat="1" ht="40.5" outlineLevel="2" x14ac:dyDescent="0.25">
      <c r="A264" s="175"/>
      <c r="B264" s="176" t="s">
        <v>626</v>
      </c>
      <c r="C264" s="165" t="s">
        <v>320</v>
      </c>
      <c r="D264" s="165">
        <v>100</v>
      </c>
      <c r="E264" s="165">
        <v>-34</v>
      </c>
      <c r="F264" s="165">
        <v>-34</v>
      </c>
      <c r="G264" s="165">
        <v>-14</v>
      </c>
      <c r="H264" s="187">
        <f t="shared" ref="H264:H265" si="20">G264/E264</f>
        <v>0.41176470588235292</v>
      </c>
      <c r="I264" s="32"/>
    </row>
    <row r="265" spans="1:9" s="31" customFormat="1" ht="40.5" outlineLevel="2" x14ac:dyDescent="0.25">
      <c r="A265" s="175"/>
      <c r="B265" s="176" t="s">
        <v>625</v>
      </c>
      <c r="C265" s="165" t="s">
        <v>320</v>
      </c>
      <c r="D265" s="165">
        <v>49.5</v>
      </c>
      <c r="E265" s="165">
        <v>100</v>
      </c>
      <c r="F265" s="165">
        <v>100</v>
      </c>
      <c r="G265" s="165">
        <v>100</v>
      </c>
      <c r="H265" s="187">
        <f t="shared" si="20"/>
        <v>1</v>
      </c>
      <c r="I265" s="32"/>
    </row>
    <row r="266" spans="1:9" s="31" customFormat="1" outlineLevel="2" x14ac:dyDescent="0.25">
      <c r="A266" s="33"/>
      <c r="B266" s="438" t="s">
        <v>368</v>
      </c>
      <c r="C266" s="439"/>
      <c r="D266" s="439"/>
      <c r="E266" s="439"/>
      <c r="F266" s="439"/>
      <c r="G266" s="439"/>
      <c r="H266" s="439"/>
      <c r="I266" s="440"/>
    </row>
    <row r="267" spans="1:9" s="31" customFormat="1" ht="27" outlineLevel="2" x14ac:dyDescent="0.25">
      <c r="A267" s="166"/>
      <c r="B267" s="188" t="s">
        <v>627</v>
      </c>
      <c r="C267" s="165" t="s">
        <v>366</v>
      </c>
      <c r="D267" s="165">
        <v>6</v>
      </c>
      <c r="E267" s="165">
        <v>4</v>
      </c>
      <c r="F267" s="165">
        <v>1</v>
      </c>
      <c r="G267" s="165">
        <v>1</v>
      </c>
      <c r="H267" s="187">
        <f>G267/E267</f>
        <v>0.25</v>
      </c>
      <c r="I267" s="32"/>
    </row>
    <row r="268" spans="1:9" s="31" customFormat="1" ht="30" customHeight="1" outlineLevel="1" x14ac:dyDescent="0.25">
      <c r="A268" s="33"/>
      <c r="B268" s="428" t="s">
        <v>628</v>
      </c>
      <c r="C268" s="429"/>
      <c r="D268" s="429"/>
      <c r="E268" s="429"/>
      <c r="F268" s="429"/>
      <c r="G268" s="429"/>
      <c r="H268" s="429"/>
      <c r="I268" s="430"/>
    </row>
    <row r="269" spans="1:9" s="31" customFormat="1" outlineLevel="2" x14ac:dyDescent="0.25">
      <c r="A269" s="33"/>
      <c r="B269" s="438" t="s">
        <v>361</v>
      </c>
      <c r="C269" s="439"/>
      <c r="D269" s="439"/>
      <c r="E269" s="439"/>
      <c r="F269" s="439"/>
      <c r="G269" s="439"/>
      <c r="H269" s="439"/>
      <c r="I269" s="440"/>
    </row>
    <row r="270" spans="1:9" s="31" customFormat="1" ht="40.5" outlineLevel="2" x14ac:dyDescent="0.25">
      <c r="A270" s="166"/>
      <c r="B270" s="188" t="s">
        <v>629</v>
      </c>
      <c r="C270" s="165" t="s">
        <v>320</v>
      </c>
      <c r="D270" s="165">
        <v>50</v>
      </c>
      <c r="E270" s="165">
        <v>99</v>
      </c>
      <c r="F270" s="165">
        <v>89.4</v>
      </c>
      <c r="G270" s="165">
        <v>89.4</v>
      </c>
      <c r="H270" s="187">
        <f t="shared" ref="H270:H271" si="21">G270/E270</f>
        <v>0.90303030303030307</v>
      </c>
      <c r="I270" s="189"/>
    </row>
    <row r="271" spans="1:9" s="31" customFormat="1" ht="27" outlineLevel="2" x14ac:dyDescent="0.25">
      <c r="A271" s="166"/>
      <c r="B271" s="188" t="s">
        <v>630</v>
      </c>
      <c r="C271" s="165" t="s">
        <v>320</v>
      </c>
      <c r="D271" s="165">
        <v>47</v>
      </c>
      <c r="E271" s="165">
        <v>60</v>
      </c>
      <c r="F271" s="165">
        <v>52</v>
      </c>
      <c r="G271" s="165">
        <v>0</v>
      </c>
      <c r="H271" s="187">
        <f t="shared" si="21"/>
        <v>0</v>
      </c>
      <c r="I271" s="189"/>
    </row>
    <row r="272" spans="1:9" s="31" customFormat="1" ht="54" outlineLevel="2" x14ac:dyDescent="0.25">
      <c r="A272" s="166"/>
      <c r="B272" s="188" t="s">
        <v>631</v>
      </c>
      <c r="C272" s="165" t="s">
        <v>320</v>
      </c>
      <c r="D272" s="165">
        <v>90</v>
      </c>
      <c r="E272" s="165">
        <v>94</v>
      </c>
      <c r="F272" s="165">
        <v>90</v>
      </c>
      <c r="G272" s="165">
        <v>0</v>
      </c>
      <c r="H272" s="187">
        <f>G272/E272</f>
        <v>0</v>
      </c>
      <c r="I272" s="189"/>
    </row>
    <row r="273" spans="1:9" s="31" customFormat="1" ht="40.5" outlineLevel="2" x14ac:dyDescent="0.25">
      <c r="A273" s="166"/>
      <c r="B273" s="188" t="s">
        <v>632</v>
      </c>
      <c r="C273" s="165" t="s">
        <v>320</v>
      </c>
      <c r="D273" s="165">
        <v>0</v>
      </c>
      <c r="E273" s="165">
        <v>100</v>
      </c>
      <c r="F273" s="165">
        <v>100</v>
      </c>
      <c r="G273" s="190">
        <v>100</v>
      </c>
      <c r="H273" s="187">
        <f>G273/E273</f>
        <v>1</v>
      </c>
      <c r="I273" s="32"/>
    </row>
    <row r="274" spans="1:9" s="31" customFormat="1" outlineLevel="2" x14ac:dyDescent="0.25">
      <c r="A274" s="175"/>
      <c r="B274" s="438" t="s">
        <v>368</v>
      </c>
      <c r="C274" s="439"/>
      <c r="D274" s="439"/>
      <c r="E274" s="439"/>
      <c r="F274" s="439"/>
      <c r="G274" s="439"/>
      <c r="H274" s="439"/>
      <c r="I274" s="440"/>
    </row>
    <row r="275" spans="1:9" s="31" customFormat="1" ht="27" outlineLevel="2" x14ac:dyDescent="0.25">
      <c r="A275" s="175"/>
      <c r="B275" s="188" t="s">
        <v>633</v>
      </c>
      <c r="C275" s="165" t="s">
        <v>320</v>
      </c>
      <c r="D275" s="165">
        <v>50</v>
      </c>
      <c r="E275" s="165">
        <v>99</v>
      </c>
      <c r="F275" s="165">
        <v>89.4</v>
      </c>
      <c r="G275" s="165">
        <v>89.4</v>
      </c>
      <c r="H275" s="187">
        <f t="shared" ref="H275:H276" si="22">G275/E275</f>
        <v>0.90303030303030307</v>
      </c>
      <c r="I275" s="189"/>
    </row>
    <row r="276" spans="1:9" s="31" customFormat="1" ht="27" outlineLevel="2" x14ac:dyDescent="0.25">
      <c r="A276" s="175"/>
      <c r="B276" s="188" t="s">
        <v>630</v>
      </c>
      <c r="C276" s="165" t="s">
        <v>320</v>
      </c>
      <c r="D276" s="165">
        <v>47</v>
      </c>
      <c r="E276" s="165">
        <v>60</v>
      </c>
      <c r="F276" s="165">
        <v>52</v>
      </c>
      <c r="G276" s="165">
        <v>0</v>
      </c>
      <c r="H276" s="187">
        <f t="shared" si="22"/>
        <v>0</v>
      </c>
      <c r="I276" s="189"/>
    </row>
    <row r="277" spans="1:9" s="31" customFormat="1" ht="54" outlineLevel="2" x14ac:dyDescent="0.25">
      <c r="A277" s="33"/>
      <c r="B277" s="188" t="s">
        <v>631</v>
      </c>
      <c r="C277" s="165" t="s">
        <v>320</v>
      </c>
      <c r="D277" s="165">
        <v>90</v>
      </c>
      <c r="E277" s="165">
        <v>94</v>
      </c>
      <c r="F277" s="165">
        <v>90</v>
      </c>
      <c r="G277" s="165">
        <v>0</v>
      </c>
      <c r="H277" s="187">
        <f>G277/E277</f>
        <v>0</v>
      </c>
      <c r="I277" s="32"/>
    </row>
    <row r="278" spans="1:9" s="31" customFormat="1" x14ac:dyDescent="0.25">
      <c r="A278" s="40" t="s">
        <v>354</v>
      </c>
      <c r="B278" s="425" t="s">
        <v>314</v>
      </c>
      <c r="C278" s="426"/>
      <c r="D278" s="426"/>
      <c r="E278" s="426"/>
      <c r="F278" s="426"/>
      <c r="G278" s="426"/>
      <c r="H278" s="426"/>
      <c r="I278" s="427"/>
    </row>
    <row r="279" spans="1:9" s="220" customFormat="1" outlineLevel="1" x14ac:dyDescent="0.25">
      <c r="A279" s="41"/>
      <c r="B279" s="435" t="s">
        <v>361</v>
      </c>
      <c r="C279" s="436"/>
      <c r="D279" s="436"/>
      <c r="E279" s="436"/>
      <c r="F279" s="436"/>
      <c r="G279" s="436"/>
      <c r="H279" s="436"/>
      <c r="I279" s="437"/>
    </row>
    <row r="280" spans="1:9" s="220" customFormat="1" ht="40.5" outlineLevel="1" x14ac:dyDescent="0.25">
      <c r="A280" s="41"/>
      <c r="B280" s="42" t="s">
        <v>546</v>
      </c>
      <c r="C280" s="344" t="s">
        <v>942</v>
      </c>
      <c r="D280" s="344">
        <v>2500</v>
      </c>
      <c r="E280" s="344">
        <v>5134</v>
      </c>
      <c r="F280" s="344">
        <v>5138</v>
      </c>
      <c r="G280" s="344">
        <v>504</v>
      </c>
      <c r="H280" s="43">
        <f>G280/E280</f>
        <v>9.8169068952084146E-2</v>
      </c>
      <c r="I280" s="32"/>
    </row>
    <row r="281" spans="1:9" s="220" customFormat="1" ht="40.5" outlineLevel="1" x14ac:dyDescent="0.25">
      <c r="A281" s="41"/>
      <c r="B281" s="42" t="s">
        <v>547</v>
      </c>
      <c r="C281" s="344" t="s">
        <v>548</v>
      </c>
      <c r="D281" s="344">
        <v>11</v>
      </c>
      <c r="E281" s="344">
        <v>27</v>
      </c>
      <c r="F281" s="344">
        <v>27</v>
      </c>
      <c r="G281" s="344">
        <v>12</v>
      </c>
      <c r="H281" s="43">
        <f>G281/E281</f>
        <v>0.44444444444444442</v>
      </c>
      <c r="I281" s="32"/>
    </row>
    <row r="282" spans="1:9" s="220" customFormat="1" ht="54" outlineLevel="1" x14ac:dyDescent="0.25">
      <c r="A282" s="41"/>
      <c r="B282" s="42" t="s">
        <v>549</v>
      </c>
      <c r="C282" s="344" t="s">
        <v>320</v>
      </c>
      <c r="D282" s="344">
        <v>25</v>
      </c>
      <c r="E282" s="344">
        <v>27</v>
      </c>
      <c r="F282" s="344">
        <v>27</v>
      </c>
      <c r="G282" s="344">
        <v>27</v>
      </c>
      <c r="H282" s="43">
        <f t="shared" ref="H282" si="23">G282/E282</f>
        <v>1</v>
      </c>
      <c r="I282" s="32"/>
    </row>
    <row r="283" spans="1:9" s="220" customFormat="1" outlineLevel="1" x14ac:dyDescent="0.25">
      <c r="A283" s="41"/>
      <c r="B283" s="435" t="s">
        <v>368</v>
      </c>
      <c r="C283" s="436"/>
      <c r="D283" s="436"/>
      <c r="E283" s="436"/>
      <c r="F283" s="436"/>
      <c r="G283" s="436"/>
      <c r="H283" s="436"/>
      <c r="I283" s="437"/>
    </row>
    <row r="284" spans="1:9" s="220" customFormat="1" ht="40.5" outlineLevel="1" x14ac:dyDescent="0.25">
      <c r="A284" s="41"/>
      <c r="B284" s="42" t="s">
        <v>550</v>
      </c>
      <c r="C284" s="344" t="s">
        <v>551</v>
      </c>
      <c r="D284" s="344">
        <v>0</v>
      </c>
      <c r="E284" s="344">
        <v>0</v>
      </c>
      <c r="F284" s="344">
        <v>0</v>
      </c>
      <c r="G284" s="344">
        <v>0</v>
      </c>
      <c r="H284" s="43" t="s">
        <v>421</v>
      </c>
      <c r="I284" s="32"/>
    </row>
    <row r="285" spans="1:9" s="220" customFormat="1" ht="27" outlineLevel="1" x14ac:dyDescent="0.25">
      <c r="A285" s="41"/>
      <c r="B285" s="42" t="s">
        <v>552</v>
      </c>
      <c r="C285" s="344" t="s">
        <v>320</v>
      </c>
      <c r="D285" s="344">
        <v>43</v>
      </c>
      <c r="E285" s="344">
        <v>43</v>
      </c>
      <c r="F285" s="344">
        <v>43</v>
      </c>
      <c r="G285" s="344">
        <v>43</v>
      </c>
      <c r="H285" s="43">
        <f>G285/E285</f>
        <v>1</v>
      </c>
      <c r="I285" s="32"/>
    </row>
    <row r="286" spans="1:9" s="220" customFormat="1" ht="27" outlineLevel="1" x14ac:dyDescent="0.25">
      <c r="A286" s="41"/>
      <c r="B286" s="42" t="s">
        <v>553</v>
      </c>
      <c r="C286" s="344" t="s">
        <v>320</v>
      </c>
      <c r="D286" s="344">
        <v>0</v>
      </c>
      <c r="E286" s="344">
        <v>0</v>
      </c>
      <c r="F286" s="344">
        <v>0</v>
      </c>
      <c r="G286" s="344">
        <v>0</v>
      </c>
      <c r="H286" s="43" t="s">
        <v>421</v>
      </c>
      <c r="I286" s="32"/>
    </row>
    <row r="287" spans="1:9" s="31" customFormat="1" ht="12.75" customHeight="1" x14ac:dyDescent="0.25">
      <c r="A287" s="40" t="s">
        <v>355</v>
      </c>
      <c r="B287" s="425" t="s">
        <v>876</v>
      </c>
      <c r="C287" s="426"/>
      <c r="D287" s="426"/>
      <c r="E287" s="426"/>
      <c r="F287" s="426"/>
      <c r="G287" s="426"/>
      <c r="H287" s="426"/>
      <c r="I287" s="427"/>
    </row>
    <row r="288" spans="1:9" s="51" customFormat="1" outlineLevel="2" x14ac:dyDescent="0.25">
      <c r="A288" s="41"/>
      <c r="B288" s="422" t="s">
        <v>379</v>
      </c>
      <c r="C288" s="423"/>
      <c r="D288" s="423"/>
      <c r="E288" s="423"/>
      <c r="F288" s="423"/>
      <c r="G288" s="423"/>
      <c r="H288" s="423"/>
      <c r="I288" s="424"/>
    </row>
    <row r="289" spans="1:9" s="51" customFormat="1" ht="40.5" outlineLevel="2" x14ac:dyDescent="0.25">
      <c r="A289" s="41"/>
      <c r="B289" s="56" t="s">
        <v>644</v>
      </c>
      <c r="C289" s="357" t="s">
        <v>320</v>
      </c>
      <c r="D289" s="33">
        <v>7</v>
      </c>
      <c r="E289" s="33">
        <v>6</v>
      </c>
      <c r="F289" s="33">
        <v>1</v>
      </c>
      <c r="G289" s="33">
        <v>1</v>
      </c>
      <c r="H289" s="52">
        <f t="shared" ref="H289:H291" si="24">G289/E289</f>
        <v>0.16666666666666666</v>
      </c>
      <c r="I289" s="357"/>
    </row>
    <row r="290" spans="1:9" s="51" customFormat="1" ht="54" outlineLevel="2" x14ac:dyDescent="0.25">
      <c r="A290" s="41"/>
      <c r="B290" s="56" t="s">
        <v>645</v>
      </c>
      <c r="C290" s="357" t="s">
        <v>320</v>
      </c>
      <c r="D290" s="33">
        <v>23</v>
      </c>
      <c r="E290" s="33">
        <v>20</v>
      </c>
      <c r="F290" s="33">
        <v>3</v>
      </c>
      <c r="G290" s="33">
        <v>3</v>
      </c>
      <c r="H290" s="52">
        <f t="shared" si="24"/>
        <v>0.15</v>
      </c>
      <c r="I290" s="357"/>
    </row>
    <row r="291" spans="1:9" s="51" customFormat="1" ht="40.5" outlineLevel="2" x14ac:dyDescent="0.25">
      <c r="A291" s="41"/>
      <c r="B291" s="56" t="s">
        <v>646</v>
      </c>
      <c r="C291" s="357" t="s">
        <v>320</v>
      </c>
      <c r="D291" s="33">
        <v>83</v>
      </c>
      <c r="E291" s="33">
        <v>88</v>
      </c>
      <c r="F291" s="33">
        <v>5</v>
      </c>
      <c r="G291" s="33">
        <v>88</v>
      </c>
      <c r="H291" s="52">
        <f t="shared" si="24"/>
        <v>1</v>
      </c>
      <c r="I291" s="357" t="s">
        <v>897</v>
      </c>
    </row>
    <row r="292" spans="1:9" s="51" customFormat="1" outlineLevel="2" x14ac:dyDescent="0.25">
      <c r="A292" s="41"/>
      <c r="B292" s="422" t="s">
        <v>368</v>
      </c>
      <c r="C292" s="423"/>
      <c r="D292" s="423"/>
      <c r="E292" s="423"/>
      <c r="F292" s="423"/>
      <c r="G292" s="423"/>
      <c r="H292" s="423"/>
      <c r="I292" s="424"/>
    </row>
    <row r="293" spans="1:9" s="51" customFormat="1" ht="40.5" outlineLevel="2" x14ac:dyDescent="0.25">
      <c r="A293" s="41"/>
      <c r="B293" s="56" t="s">
        <v>647</v>
      </c>
      <c r="C293" s="357" t="s">
        <v>320</v>
      </c>
      <c r="D293" s="33">
        <v>84</v>
      </c>
      <c r="E293" s="33">
        <v>90</v>
      </c>
      <c r="F293" s="33">
        <v>6</v>
      </c>
      <c r="G293" s="33">
        <v>90</v>
      </c>
      <c r="H293" s="52">
        <f>G293/E293</f>
        <v>1</v>
      </c>
      <c r="I293" s="357"/>
    </row>
    <row r="294" spans="1:9" s="31" customFormat="1" x14ac:dyDescent="0.25">
      <c r="A294" s="40" t="s">
        <v>356</v>
      </c>
      <c r="B294" s="425" t="s">
        <v>167</v>
      </c>
      <c r="C294" s="426"/>
      <c r="D294" s="426"/>
      <c r="E294" s="426"/>
      <c r="F294" s="426"/>
      <c r="G294" s="426"/>
      <c r="H294" s="426"/>
      <c r="I294" s="427"/>
    </row>
    <row r="295" spans="1:9" s="51" customFormat="1" outlineLevel="2" x14ac:dyDescent="0.25">
      <c r="A295" s="41"/>
      <c r="B295" s="422" t="s">
        <v>379</v>
      </c>
      <c r="C295" s="423"/>
      <c r="D295" s="423"/>
      <c r="E295" s="423"/>
      <c r="F295" s="423"/>
      <c r="G295" s="423"/>
      <c r="H295" s="423"/>
      <c r="I295" s="424"/>
    </row>
    <row r="296" spans="1:9" s="51" customFormat="1" ht="27" outlineLevel="2" x14ac:dyDescent="0.25">
      <c r="A296" s="41"/>
      <c r="B296" s="56" t="s">
        <v>648</v>
      </c>
      <c r="C296" s="357" t="s">
        <v>366</v>
      </c>
      <c r="D296" s="33">
        <v>78</v>
      </c>
      <c r="E296" s="33">
        <v>118</v>
      </c>
      <c r="F296" s="33">
        <v>282</v>
      </c>
      <c r="G296" s="33">
        <v>204</v>
      </c>
      <c r="H296" s="52">
        <f t="shared" ref="H296:H297" si="25">G296/E296</f>
        <v>1.728813559322034</v>
      </c>
      <c r="I296" s="357" t="s">
        <v>650</v>
      </c>
    </row>
    <row r="297" spans="1:9" s="51" customFormat="1" outlineLevel="2" x14ac:dyDescent="0.25">
      <c r="A297" s="41"/>
      <c r="B297" s="56" t="s">
        <v>649</v>
      </c>
      <c r="C297" s="357" t="s">
        <v>366</v>
      </c>
      <c r="D297" s="33">
        <v>582</v>
      </c>
      <c r="E297" s="33">
        <v>672</v>
      </c>
      <c r="F297" s="33">
        <v>2605</v>
      </c>
      <c r="G297" s="33">
        <v>2023</v>
      </c>
      <c r="H297" s="52">
        <f t="shared" si="25"/>
        <v>3.0104166666666665</v>
      </c>
      <c r="I297" s="357" t="s">
        <v>650</v>
      </c>
    </row>
    <row r="298" spans="1:9" s="51" customFormat="1" outlineLevel="2" x14ac:dyDescent="0.25">
      <c r="A298" s="41"/>
      <c r="B298" s="422" t="s">
        <v>368</v>
      </c>
      <c r="C298" s="423"/>
      <c r="D298" s="423"/>
      <c r="E298" s="423"/>
      <c r="F298" s="423"/>
      <c r="G298" s="423"/>
      <c r="H298" s="423"/>
      <c r="I298" s="424"/>
    </row>
    <row r="299" spans="1:9" s="51" customFormat="1" ht="40.5" outlineLevel="2" x14ac:dyDescent="0.25">
      <c r="A299" s="41"/>
      <c r="B299" s="56" t="s">
        <v>651</v>
      </c>
      <c r="C299" s="357" t="s">
        <v>320</v>
      </c>
      <c r="D299" s="33">
        <v>80</v>
      </c>
      <c r="E299" s="33">
        <v>85</v>
      </c>
      <c r="F299" s="33">
        <v>80</v>
      </c>
      <c r="G299" s="33">
        <v>90</v>
      </c>
      <c r="H299" s="52">
        <f>G299/E299</f>
        <v>1.0588235294117647</v>
      </c>
      <c r="I299" s="357" t="s">
        <v>650</v>
      </c>
    </row>
    <row r="300" spans="1:9" s="51" customFormat="1" ht="163.5" customHeight="1" outlineLevel="2" x14ac:dyDescent="0.25">
      <c r="A300" s="41"/>
      <c r="B300" s="56" t="s">
        <v>652</v>
      </c>
      <c r="C300" s="357" t="s">
        <v>320</v>
      </c>
      <c r="D300" s="33">
        <v>68.5</v>
      </c>
      <c r="E300" s="33">
        <v>77.900000000000006</v>
      </c>
      <c r="F300" s="33">
        <v>68.5</v>
      </c>
      <c r="G300" s="33">
        <v>77.2</v>
      </c>
      <c r="H300" s="52">
        <f>G300/E300</f>
        <v>0.99101412066752248</v>
      </c>
      <c r="I300" s="357" t="s">
        <v>653</v>
      </c>
    </row>
    <row r="301" spans="1:9" s="31" customFormat="1" x14ac:dyDescent="0.25">
      <c r="A301" s="40" t="s">
        <v>357</v>
      </c>
      <c r="B301" s="425" t="s">
        <v>176</v>
      </c>
      <c r="C301" s="426"/>
      <c r="D301" s="426"/>
      <c r="E301" s="426"/>
      <c r="F301" s="426"/>
      <c r="G301" s="426"/>
      <c r="H301" s="426"/>
      <c r="I301" s="427"/>
    </row>
    <row r="302" spans="1:9" s="51" customFormat="1" ht="15" customHeight="1" outlineLevel="1" x14ac:dyDescent="0.25">
      <c r="A302" s="41"/>
      <c r="B302" s="428" t="s">
        <v>168</v>
      </c>
      <c r="C302" s="429"/>
      <c r="D302" s="429"/>
      <c r="E302" s="429"/>
      <c r="F302" s="429"/>
      <c r="G302" s="429"/>
      <c r="H302" s="429"/>
      <c r="I302" s="430"/>
    </row>
    <row r="303" spans="1:9" s="51" customFormat="1" outlineLevel="2" x14ac:dyDescent="0.25">
      <c r="A303" s="41"/>
      <c r="B303" s="422" t="s">
        <v>379</v>
      </c>
      <c r="C303" s="423"/>
      <c r="D303" s="423"/>
      <c r="E303" s="423"/>
      <c r="F303" s="423"/>
      <c r="G303" s="423"/>
      <c r="H303" s="423"/>
      <c r="I303" s="424"/>
    </row>
    <row r="304" spans="1:9" s="51" customFormat="1" ht="27" outlineLevel="2" x14ac:dyDescent="0.25">
      <c r="A304" s="41"/>
      <c r="B304" s="56" t="s">
        <v>743</v>
      </c>
      <c r="C304" s="33" t="s">
        <v>744</v>
      </c>
      <c r="D304" s="33">
        <v>0</v>
      </c>
      <c r="E304" s="33">
        <v>0.68</v>
      </c>
      <c r="F304" s="33">
        <v>1.53</v>
      </c>
      <c r="G304" s="33">
        <v>0.68</v>
      </c>
      <c r="H304" s="43">
        <f t="shared" ref="H304:H306" si="26">G304/E304</f>
        <v>1</v>
      </c>
      <c r="I304" s="33"/>
    </row>
    <row r="305" spans="1:9" s="51" customFormat="1" ht="40.5" customHeight="1" outlineLevel="2" x14ac:dyDescent="0.25">
      <c r="A305" s="41"/>
      <c r="B305" s="56" t="s">
        <v>745</v>
      </c>
      <c r="C305" s="33" t="s">
        <v>744</v>
      </c>
      <c r="D305" s="33" t="s">
        <v>746</v>
      </c>
      <c r="E305" s="33">
        <v>0</v>
      </c>
      <c r="F305" s="33">
        <v>0</v>
      </c>
      <c r="G305" s="33">
        <v>0</v>
      </c>
      <c r="H305" s="43" t="s">
        <v>421</v>
      </c>
      <c r="I305" s="372"/>
    </row>
    <row r="306" spans="1:9" s="51" customFormat="1" ht="27" outlineLevel="2" x14ac:dyDescent="0.25">
      <c r="A306" s="41"/>
      <c r="B306" s="56" t="s">
        <v>169</v>
      </c>
      <c r="C306" s="33" t="s">
        <v>744</v>
      </c>
      <c r="D306" s="33" t="s">
        <v>747</v>
      </c>
      <c r="E306" s="33">
        <v>3</v>
      </c>
      <c r="F306" s="33">
        <v>6</v>
      </c>
      <c r="G306" s="33">
        <v>3</v>
      </c>
      <c r="H306" s="43">
        <f t="shared" si="26"/>
        <v>1</v>
      </c>
      <c r="I306" s="372"/>
    </row>
    <row r="307" spans="1:9" s="51" customFormat="1" outlineLevel="2" x14ac:dyDescent="0.25">
      <c r="A307" s="41"/>
      <c r="B307" s="422" t="s">
        <v>384</v>
      </c>
      <c r="C307" s="423"/>
      <c r="D307" s="423"/>
      <c r="E307" s="423"/>
      <c r="F307" s="423"/>
      <c r="G307" s="423"/>
      <c r="H307" s="423"/>
      <c r="I307" s="424"/>
    </row>
    <row r="308" spans="1:9" s="51" customFormat="1" ht="40.5" outlineLevel="2" x14ac:dyDescent="0.25">
      <c r="A308" s="41"/>
      <c r="B308" s="56" t="s">
        <v>748</v>
      </c>
      <c r="C308" s="370" t="s">
        <v>320</v>
      </c>
      <c r="D308" s="33">
        <v>0</v>
      </c>
      <c r="E308" s="33" t="s">
        <v>751</v>
      </c>
      <c r="F308" s="33">
        <v>100</v>
      </c>
      <c r="G308" s="33">
        <v>100</v>
      </c>
      <c r="H308" s="43">
        <f>G308/E308</f>
        <v>1</v>
      </c>
      <c r="I308" s="33"/>
    </row>
    <row r="309" spans="1:9" s="51" customFormat="1" ht="40.5" outlineLevel="2" x14ac:dyDescent="0.25">
      <c r="A309" s="41"/>
      <c r="B309" s="56" t="s">
        <v>749</v>
      </c>
      <c r="C309" s="370" t="s">
        <v>320</v>
      </c>
      <c r="D309" s="33" t="s">
        <v>751</v>
      </c>
      <c r="E309" s="33">
        <v>0</v>
      </c>
      <c r="F309" s="33">
        <v>0</v>
      </c>
      <c r="G309" s="33">
        <v>0</v>
      </c>
      <c r="H309" s="43" t="s">
        <v>421</v>
      </c>
      <c r="I309" s="372"/>
    </row>
    <row r="310" spans="1:9" s="51" customFormat="1" ht="40.5" outlineLevel="2" x14ac:dyDescent="0.25">
      <c r="A310" s="41"/>
      <c r="B310" s="56" t="s">
        <v>750</v>
      </c>
      <c r="C310" s="370" t="s">
        <v>320</v>
      </c>
      <c r="D310" s="33" t="s">
        <v>751</v>
      </c>
      <c r="E310" s="33">
        <v>100</v>
      </c>
      <c r="F310" s="33">
        <v>100</v>
      </c>
      <c r="G310" s="33">
        <v>100</v>
      </c>
      <c r="H310" s="43">
        <f>G310/E310</f>
        <v>1</v>
      </c>
      <c r="I310" s="372"/>
    </row>
    <row r="311" spans="1:9" s="51" customFormat="1" ht="15" customHeight="1" outlineLevel="1" x14ac:dyDescent="0.25">
      <c r="A311" s="41"/>
      <c r="B311" s="428" t="s">
        <v>170</v>
      </c>
      <c r="C311" s="429"/>
      <c r="D311" s="429"/>
      <c r="E311" s="429"/>
      <c r="F311" s="429"/>
      <c r="G311" s="429"/>
      <c r="H311" s="429"/>
      <c r="I311" s="430"/>
    </row>
    <row r="312" spans="1:9" s="51" customFormat="1" outlineLevel="2" x14ac:dyDescent="0.25">
      <c r="A312" s="41"/>
      <c r="B312" s="422" t="s">
        <v>379</v>
      </c>
      <c r="C312" s="423"/>
      <c r="D312" s="423"/>
      <c r="E312" s="423"/>
      <c r="F312" s="423"/>
      <c r="G312" s="423"/>
      <c r="H312" s="423"/>
      <c r="I312" s="424"/>
    </row>
    <row r="313" spans="1:9" s="51" customFormat="1" outlineLevel="2" x14ac:dyDescent="0.25">
      <c r="A313" s="41"/>
      <c r="B313" s="56" t="s">
        <v>752</v>
      </c>
      <c r="C313" s="372" t="s">
        <v>366</v>
      </c>
      <c r="D313" s="33" t="s">
        <v>756</v>
      </c>
      <c r="E313" s="33">
        <v>180</v>
      </c>
      <c r="F313" s="33">
        <v>347</v>
      </c>
      <c r="G313" s="33">
        <v>171</v>
      </c>
      <c r="H313" s="43">
        <f t="shared" ref="H313:H316" si="27">G313/E313</f>
        <v>0.95</v>
      </c>
      <c r="I313" s="33"/>
    </row>
    <row r="314" spans="1:9" s="51" customFormat="1" outlineLevel="2" x14ac:dyDescent="0.25">
      <c r="A314" s="41"/>
      <c r="B314" s="56" t="s">
        <v>753</v>
      </c>
      <c r="C314" s="372" t="s">
        <v>366</v>
      </c>
      <c r="D314" s="33">
        <v>0</v>
      </c>
      <c r="E314" s="33">
        <v>1</v>
      </c>
      <c r="F314" s="33">
        <v>0</v>
      </c>
      <c r="G314" s="33">
        <v>0</v>
      </c>
      <c r="H314" s="43">
        <f t="shared" si="27"/>
        <v>0</v>
      </c>
      <c r="I314" s="33"/>
    </row>
    <row r="315" spans="1:9" s="51" customFormat="1" outlineLevel="2" x14ac:dyDescent="0.25">
      <c r="A315" s="41"/>
      <c r="B315" s="56" t="s">
        <v>754</v>
      </c>
      <c r="C315" s="372" t="s">
        <v>366</v>
      </c>
      <c r="D315" s="374">
        <v>8472</v>
      </c>
      <c r="E315" s="374">
        <v>7800</v>
      </c>
      <c r="F315" s="374">
        <v>16331</v>
      </c>
      <c r="G315" s="33">
        <v>7859</v>
      </c>
      <c r="H315" s="43">
        <f t="shared" si="27"/>
        <v>1.0075641025641027</v>
      </c>
      <c r="I315" s="372"/>
    </row>
    <row r="316" spans="1:9" s="51" customFormat="1" outlineLevel="2" x14ac:dyDescent="0.25">
      <c r="A316" s="41"/>
      <c r="B316" s="56" t="s">
        <v>755</v>
      </c>
      <c r="C316" s="372" t="s">
        <v>366</v>
      </c>
      <c r="D316" s="33">
        <v>46</v>
      </c>
      <c r="E316" s="33">
        <v>46</v>
      </c>
      <c r="F316" s="33">
        <v>88</v>
      </c>
      <c r="G316" s="33">
        <v>45</v>
      </c>
      <c r="H316" s="43">
        <f t="shared" si="27"/>
        <v>0.97826086956521741</v>
      </c>
      <c r="I316" s="372"/>
    </row>
    <row r="317" spans="1:9" s="51" customFormat="1" outlineLevel="2" x14ac:dyDescent="0.25">
      <c r="A317" s="41"/>
      <c r="B317" s="422" t="s">
        <v>384</v>
      </c>
      <c r="C317" s="423"/>
      <c r="D317" s="423"/>
      <c r="E317" s="423"/>
      <c r="F317" s="423"/>
      <c r="G317" s="423"/>
      <c r="H317" s="423"/>
      <c r="I317" s="424"/>
    </row>
    <row r="318" spans="1:9" s="51" customFormat="1" ht="27" outlineLevel="2" x14ac:dyDescent="0.25">
      <c r="A318" s="41"/>
      <c r="B318" s="56" t="s">
        <v>757</v>
      </c>
      <c r="C318" s="372" t="s">
        <v>320</v>
      </c>
      <c r="D318" s="33">
        <v>100</v>
      </c>
      <c r="E318" s="33">
        <v>100</v>
      </c>
      <c r="F318" s="33">
        <v>100</v>
      </c>
      <c r="G318" s="33">
        <v>95</v>
      </c>
      <c r="H318" s="43">
        <f t="shared" ref="H318:H319" si="28">G318/E318</f>
        <v>0.95</v>
      </c>
      <c r="I318" s="371"/>
    </row>
    <row r="319" spans="1:9" s="51" customFormat="1" ht="40.5" outlineLevel="2" x14ac:dyDescent="0.25">
      <c r="A319" s="41"/>
      <c r="B319" s="56" t="s">
        <v>758</v>
      </c>
      <c r="C319" s="372" t="s">
        <v>320</v>
      </c>
      <c r="D319" s="33">
        <v>100</v>
      </c>
      <c r="E319" s="33">
        <v>100</v>
      </c>
      <c r="F319" s="33">
        <v>0</v>
      </c>
      <c r="G319" s="33">
        <v>0</v>
      </c>
      <c r="H319" s="43">
        <f t="shared" si="28"/>
        <v>0</v>
      </c>
      <c r="I319" s="375" t="s">
        <v>985</v>
      </c>
    </row>
    <row r="320" spans="1:9" s="51" customFormat="1" ht="27" outlineLevel="2" x14ac:dyDescent="0.25">
      <c r="A320" s="41"/>
      <c r="B320" s="56" t="s">
        <v>759</v>
      </c>
      <c r="C320" s="372" t="s">
        <v>320</v>
      </c>
      <c r="D320" s="33">
        <v>100</v>
      </c>
      <c r="E320" s="33">
        <v>100</v>
      </c>
      <c r="F320" s="33">
        <v>100</v>
      </c>
      <c r="G320" s="33">
        <v>100.8</v>
      </c>
      <c r="H320" s="43">
        <f>G320/E320</f>
        <v>1.008</v>
      </c>
      <c r="I320" s="372"/>
    </row>
    <row r="321" spans="1:9" s="51" customFormat="1" ht="27" outlineLevel="2" x14ac:dyDescent="0.25">
      <c r="A321" s="41"/>
      <c r="B321" s="56" t="s">
        <v>760</v>
      </c>
      <c r="C321" s="372" t="s">
        <v>320</v>
      </c>
      <c r="D321" s="33">
        <v>100</v>
      </c>
      <c r="E321" s="33">
        <v>100</v>
      </c>
      <c r="F321" s="33">
        <v>100</v>
      </c>
      <c r="G321" s="33">
        <v>97.83</v>
      </c>
      <c r="H321" s="43">
        <f>G321/E321</f>
        <v>0.97829999999999995</v>
      </c>
      <c r="I321" s="372"/>
    </row>
    <row r="322" spans="1:9" s="51" customFormat="1" ht="15" customHeight="1" outlineLevel="1" x14ac:dyDescent="0.25">
      <c r="A322" s="41"/>
      <c r="B322" s="428" t="s">
        <v>761</v>
      </c>
      <c r="C322" s="429"/>
      <c r="D322" s="429"/>
      <c r="E322" s="429"/>
      <c r="F322" s="429"/>
      <c r="G322" s="429"/>
      <c r="H322" s="429"/>
      <c r="I322" s="430"/>
    </row>
    <row r="323" spans="1:9" s="51" customFormat="1" outlineLevel="2" x14ac:dyDescent="0.25">
      <c r="A323" s="41"/>
      <c r="B323" s="422" t="s">
        <v>379</v>
      </c>
      <c r="C323" s="423"/>
      <c r="D323" s="423"/>
      <c r="E323" s="423"/>
      <c r="F323" s="423"/>
      <c r="G323" s="423"/>
      <c r="H323" s="423"/>
      <c r="I323" s="424"/>
    </row>
    <row r="324" spans="1:9" s="51" customFormat="1" outlineLevel="2" x14ac:dyDescent="0.25">
      <c r="A324" s="41"/>
      <c r="B324" s="56" t="s">
        <v>762</v>
      </c>
      <c r="C324" s="372" t="s">
        <v>763</v>
      </c>
      <c r="D324" s="376">
        <v>45776</v>
      </c>
      <c r="E324" s="376">
        <v>47552</v>
      </c>
      <c r="F324" s="376">
        <v>47552</v>
      </c>
      <c r="G324" s="376">
        <v>47552</v>
      </c>
      <c r="H324" s="43">
        <f t="shared" ref="H324:H326" si="29">G324/E324</f>
        <v>1</v>
      </c>
      <c r="I324" s="33"/>
    </row>
    <row r="325" spans="1:9" s="51" customFormat="1" outlineLevel="2" x14ac:dyDescent="0.25">
      <c r="A325" s="41"/>
      <c r="B325" s="56" t="s">
        <v>764</v>
      </c>
      <c r="C325" s="372" t="s">
        <v>366</v>
      </c>
      <c r="D325" s="33" t="s">
        <v>768</v>
      </c>
      <c r="E325" s="33" t="s">
        <v>768</v>
      </c>
      <c r="F325" s="33">
        <v>35</v>
      </c>
      <c r="G325" s="33">
        <v>35</v>
      </c>
      <c r="H325" s="43">
        <f t="shared" si="29"/>
        <v>1</v>
      </c>
      <c r="I325" s="33"/>
    </row>
    <row r="326" spans="1:9" s="51" customFormat="1" outlineLevel="2" x14ac:dyDescent="0.25">
      <c r="A326" s="41"/>
      <c r="B326" s="56" t="s">
        <v>765</v>
      </c>
      <c r="C326" s="372" t="s">
        <v>366</v>
      </c>
      <c r="D326" s="377">
        <v>1400</v>
      </c>
      <c r="E326" s="377">
        <v>1430</v>
      </c>
      <c r="F326" s="377">
        <v>1400</v>
      </c>
      <c r="G326" s="377">
        <v>1430</v>
      </c>
      <c r="H326" s="43">
        <f t="shared" si="29"/>
        <v>1</v>
      </c>
      <c r="I326" s="33"/>
    </row>
    <row r="327" spans="1:9" s="51" customFormat="1" outlineLevel="2" x14ac:dyDescent="0.25">
      <c r="A327" s="41"/>
      <c r="B327" s="56" t="s">
        <v>766</v>
      </c>
      <c r="C327" s="372" t="s">
        <v>397</v>
      </c>
      <c r="D327" s="377">
        <v>7500</v>
      </c>
      <c r="E327" s="377">
        <v>7700</v>
      </c>
      <c r="F327" s="377">
        <v>7700</v>
      </c>
      <c r="G327" s="377">
        <v>7700</v>
      </c>
      <c r="H327" s="43">
        <f t="shared" ref="H327:H328" si="30">G327/E327</f>
        <v>1</v>
      </c>
      <c r="I327" s="372"/>
    </row>
    <row r="328" spans="1:9" s="51" customFormat="1" outlineLevel="2" x14ac:dyDescent="0.25">
      <c r="A328" s="41"/>
      <c r="B328" s="56" t="s">
        <v>767</v>
      </c>
      <c r="C328" s="372" t="s">
        <v>500</v>
      </c>
      <c r="D328" s="33" t="s">
        <v>769</v>
      </c>
      <c r="E328" s="33" t="s">
        <v>769</v>
      </c>
      <c r="F328" s="33">
        <v>4</v>
      </c>
      <c r="G328" s="33">
        <v>4</v>
      </c>
      <c r="H328" s="43">
        <f t="shared" si="30"/>
        <v>1.3333333333333333</v>
      </c>
      <c r="I328" s="372"/>
    </row>
    <row r="329" spans="1:9" s="51" customFormat="1" outlineLevel="2" x14ac:dyDescent="0.25">
      <c r="A329" s="41"/>
      <c r="B329" s="422" t="s">
        <v>384</v>
      </c>
      <c r="C329" s="423"/>
      <c r="D329" s="423"/>
      <c r="E329" s="423"/>
      <c r="F329" s="423"/>
      <c r="G329" s="423"/>
      <c r="H329" s="423"/>
      <c r="I329" s="424"/>
    </row>
    <row r="330" spans="1:9" s="51" customFormat="1" ht="27" outlineLevel="2" x14ac:dyDescent="0.25">
      <c r="A330" s="41"/>
      <c r="B330" s="56" t="s">
        <v>770</v>
      </c>
      <c r="C330" s="33" t="s">
        <v>320</v>
      </c>
      <c r="D330" s="33">
        <v>100</v>
      </c>
      <c r="E330" s="33">
        <v>100</v>
      </c>
      <c r="F330" s="33">
        <v>100</v>
      </c>
      <c r="G330" s="33">
        <v>100</v>
      </c>
      <c r="H330" s="43">
        <f t="shared" ref="H330:H332" si="31">G330/E330</f>
        <v>1</v>
      </c>
      <c r="I330" s="33"/>
    </row>
    <row r="331" spans="1:9" s="51" customFormat="1" ht="27" outlineLevel="2" x14ac:dyDescent="0.25">
      <c r="A331" s="41"/>
      <c r="B331" s="56" t="s">
        <v>771</v>
      </c>
      <c r="C331" s="33" t="s">
        <v>320</v>
      </c>
      <c r="D331" s="33">
        <v>100</v>
      </c>
      <c r="E331" s="33">
        <v>100</v>
      </c>
      <c r="F331" s="33">
        <v>100</v>
      </c>
      <c r="G331" s="33">
        <v>100</v>
      </c>
      <c r="H331" s="43">
        <f t="shared" si="31"/>
        <v>1</v>
      </c>
      <c r="I331" s="33"/>
    </row>
    <row r="332" spans="1:9" s="51" customFormat="1" ht="27" outlineLevel="2" x14ac:dyDescent="0.25">
      <c r="A332" s="41"/>
      <c r="B332" s="56" t="s">
        <v>772</v>
      </c>
      <c r="C332" s="33" t="s">
        <v>320</v>
      </c>
      <c r="D332" s="33">
        <v>100</v>
      </c>
      <c r="E332" s="33">
        <v>100</v>
      </c>
      <c r="F332" s="33">
        <v>100</v>
      </c>
      <c r="G332" s="33">
        <v>100</v>
      </c>
      <c r="H332" s="43">
        <f t="shared" si="31"/>
        <v>1</v>
      </c>
      <c r="I332" s="33"/>
    </row>
    <row r="333" spans="1:9" s="51" customFormat="1" ht="27" outlineLevel="2" x14ac:dyDescent="0.25">
      <c r="A333" s="41"/>
      <c r="B333" s="56" t="s">
        <v>773</v>
      </c>
      <c r="C333" s="33" t="s">
        <v>320</v>
      </c>
      <c r="D333" s="33">
        <v>100</v>
      </c>
      <c r="E333" s="33">
        <v>100</v>
      </c>
      <c r="F333" s="33">
        <v>100</v>
      </c>
      <c r="G333" s="33">
        <v>100</v>
      </c>
      <c r="H333" s="43">
        <f>G333/E333</f>
        <v>1</v>
      </c>
      <c r="I333" s="372"/>
    </row>
    <row r="334" spans="1:9" s="51" customFormat="1" ht="27" outlineLevel="2" x14ac:dyDescent="0.25">
      <c r="A334" s="41"/>
      <c r="B334" s="56" t="s">
        <v>774</v>
      </c>
      <c r="C334" s="33" t="s">
        <v>320</v>
      </c>
      <c r="D334" s="33">
        <v>100</v>
      </c>
      <c r="E334" s="33">
        <v>100</v>
      </c>
      <c r="F334" s="33">
        <v>100</v>
      </c>
      <c r="G334" s="33">
        <v>100</v>
      </c>
      <c r="H334" s="43">
        <f>G334/E334</f>
        <v>1</v>
      </c>
      <c r="I334" s="372"/>
    </row>
    <row r="335" spans="1:9" s="31" customFormat="1" x14ac:dyDescent="0.25">
      <c r="A335" s="40" t="s">
        <v>358</v>
      </c>
      <c r="B335" s="425" t="s">
        <v>875</v>
      </c>
      <c r="C335" s="426"/>
      <c r="D335" s="426"/>
      <c r="E335" s="426"/>
      <c r="F335" s="426"/>
      <c r="G335" s="426"/>
      <c r="H335" s="426"/>
      <c r="I335" s="427"/>
    </row>
    <row r="336" spans="1:9" s="51" customFormat="1" ht="15" customHeight="1" outlineLevel="1" x14ac:dyDescent="0.25">
      <c r="A336" s="41"/>
      <c r="B336" s="428" t="s">
        <v>775</v>
      </c>
      <c r="C336" s="429"/>
      <c r="D336" s="429"/>
      <c r="E336" s="429"/>
      <c r="F336" s="429"/>
      <c r="G336" s="429"/>
      <c r="H336" s="429"/>
      <c r="I336" s="430"/>
    </row>
    <row r="337" spans="1:9" s="51" customFormat="1" outlineLevel="2" x14ac:dyDescent="0.25">
      <c r="A337" s="41"/>
      <c r="B337" s="422" t="s">
        <v>379</v>
      </c>
      <c r="C337" s="423"/>
      <c r="D337" s="423"/>
      <c r="E337" s="423"/>
      <c r="F337" s="423"/>
      <c r="G337" s="423"/>
      <c r="H337" s="423"/>
      <c r="I337" s="424"/>
    </row>
    <row r="338" spans="1:9" s="51" customFormat="1" outlineLevel="2" x14ac:dyDescent="0.25">
      <c r="A338" s="41"/>
      <c r="B338" s="56" t="s">
        <v>776</v>
      </c>
      <c r="C338" s="33"/>
      <c r="D338" s="33" t="s">
        <v>777</v>
      </c>
      <c r="E338" s="33" t="s">
        <v>782</v>
      </c>
      <c r="F338" s="43" t="s">
        <v>777</v>
      </c>
      <c r="G338" s="43" t="s">
        <v>777</v>
      </c>
      <c r="H338" s="33" t="s">
        <v>421</v>
      </c>
      <c r="I338" s="33"/>
    </row>
    <row r="339" spans="1:9" s="51" customFormat="1" ht="40.5" outlineLevel="2" x14ac:dyDescent="0.25">
      <c r="A339" s="41"/>
      <c r="B339" s="56" t="s">
        <v>778</v>
      </c>
      <c r="C339" s="383" t="s">
        <v>320</v>
      </c>
      <c r="D339" s="384">
        <v>43.3</v>
      </c>
      <c r="E339" s="384">
        <v>18</v>
      </c>
      <c r="F339" s="52">
        <v>0.40100000000000002</v>
      </c>
      <c r="G339" s="52">
        <v>0.21199999999999999</v>
      </c>
      <c r="H339" s="33" t="s">
        <v>421</v>
      </c>
      <c r="I339" s="33"/>
    </row>
    <row r="340" spans="1:9" s="51" customFormat="1" ht="54" outlineLevel="2" x14ac:dyDescent="0.25">
      <c r="A340" s="41"/>
      <c r="B340" s="56" t="s">
        <v>779</v>
      </c>
      <c r="C340" s="385" t="s">
        <v>320</v>
      </c>
      <c r="D340" s="386">
        <v>0</v>
      </c>
      <c r="E340" s="386">
        <v>90</v>
      </c>
      <c r="F340" s="52">
        <v>0.99399999999999999</v>
      </c>
      <c r="G340" s="52">
        <v>0.997</v>
      </c>
      <c r="H340" s="33" t="s">
        <v>421</v>
      </c>
      <c r="I340" s="33"/>
    </row>
    <row r="341" spans="1:9" s="51" customFormat="1" ht="40.5" customHeight="1" outlineLevel="2" x14ac:dyDescent="0.25">
      <c r="A341" s="41"/>
      <c r="B341" s="56" t="s">
        <v>780</v>
      </c>
      <c r="C341" s="385" t="s">
        <v>320</v>
      </c>
      <c r="D341" s="386">
        <v>100</v>
      </c>
      <c r="E341" s="386">
        <v>100</v>
      </c>
      <c r="F341" s="52">
        <v>1</v>
      </c>
      <c r="G341" s="52">
        <v>1</v>
      </c>
      <c r="H341" s="33" t="s">
        <v>421</v>
      </c>
      <c r="I341" s="382"/>
    </row>
    <row r="342" spans="1:9" s="51" customFormat="1" ht="67.5" outlineLevel="2" x14ac:dyDescent="0.25">
      <c r="A342" s="41"/>
      <c r="B342" s="56" t="s">
        <v>781</v>
      </c>
      <c r="C342" s="33"/>
      <c r="D342" s="33" t="s">
        <v>782</v>
      </c>
      <c r="E342" s="33" t="s">
        <v>782</v>
      </c>
      <c r="F342" s="52" t="s">
        <v>782</v>
      </c>
      <c r="G342" s="52" t="s">
        <v>782</v>
      </c>
      <c r="H342" s="43" t="s">
        <v>421</v>
      </c>
      <c r="I342" s="382"/>
    </row>
    <row r="343" spans="1:9" s="51" customFormat="1" outlineLevel="2" x14ac:dyDescent="0.25">
      <c r="A343" s="41"/>
      <c r="B343" s="422" t="s">
        <v>384</v>
      </c>
      <c r="C343" s="423"/>
      <c r="D343" s="423"/>
      <c r="E343" s="423"/>
      <c r="F343" s="423"/>
      <c r="G343" s="423"/>
      <c r="H343" s="423"/>
      <c r="I343" s="424"/>
    </row>
    <row r="344" spans="1:9" s="51" customFormat="1" ht="54" outlineLevel="2" x14ac:dyDescent="0.25">
      <c r="A344" s="41"/>
      <c r="B344" s="56" t="s">
        <v>783</v>
      </c>
      <c r="C344" s="380" t="s">
        <v>320</v>
      </c>
      <c r="D344" s="33">
        <v>124.9</v>
      </c>
      <c r="E344" s="33" t="s">
        <v>785</v>
      </c>
      <c r="F344" s="52">
        <v>1.401</v>
      </c>
      <c r="G344" s="52">
        <v>1.212</v>
      </c>
      <c r="H344" s="43" t="s">
        <v>421</v>
      </c>
      <c r="I344" s="382"/>
    </row>
    <row r="345" spans="1:9" s="51" customFormat="1" ht="54" outlineLevel="2" x14ac:dyDescent="0.25">
      <c r="A345" s="41"/>
      <c r="B345" s="56" t="s">
        <v>784</v>
      </c>
      <c r="C345" s="380" t="s">
        <v>320</v>
      </c>
      <c r="D345" s="33">
        <v>95</v>
      </c>
      <c r="E345" s="33" t="s">
        <v>786</v>
      </c>
      <c r="F345" s="52">
        <v>0.93400000000000005</v>
      </c>
      <c r="G345" s="52">
        <v>0.91700000000000004</v>
      </c>
      <c r="H345" s="43" t="s">
        <v>421</v>
      </c>
      <c r="I345" s="382"/>
    </row>
    <row r="346" spans="1:9" s="51" customFormat="1" ht="15" customHeight="1" outlineLevel="1" x14ac:dyDescent="0.25">
      <c r="A346" s="41"/>
      <c r="B346" s="428" t="s">
        <v>787</v>
      </c>
      <c r="C346" s="429"/>
      <c r="D346" s="429"/>
      <c r="E346" s="429"/>
      <c r="F346" s="429"/>
      <c r="G346" s="429"/>
      <c r="H346" s="429"/>
      <c r="I346" s="430"/>
    </row>
    <row r="347" spans="1:9" s="51" customFormat="1" outlineLevel="2" x14ac:dyDescent="0.25">
      <c r="A347" s="41"/>
      <c r="B347" s="422" t="s">
        <v>379</v>
      </c>
      <c r="C347" s="423"/>
      <c r="D347" s="423"/>
      <c r="E347" s="423"/>
      <c r="F347" s="423"/>
      <c r="G347" s="423"/>
      <c r="H347" s="423"/>
      <c r="I347" s="424"/>
    </row>
    <row r="348" spans="1:9" s="51" customFormat="1" ht="40.5" outlineLevel="2" x14ac:dyDescent="0.25">
      <c r="A348" s="41"/>
      <c r="B348" s="56" t="s">
        <v>789</v>
      </c>
      <c r="C348" s="382" t="s">
        <v>791</v>
      </c>
      <c r="D348" s="33">
        <v>0</v>
      </c>
      <c r="E348" s="33">
        <v>11.5</v>
      </c>
      <c r="F348" s="33">
        <v>0</v>
      </c>
      <c r="G348" s="33">
        <v>0</v>
      </c>
      <c r="H348" s="33" t="s">
        <v>421</v>
      </c>
      <c r="I348" s="33"/>
    </row>
    <row r="349" spans="1:9" s="51" customFormat="1" ht="67.5" outlineLevel="2" x14ac:dyDescent="0.25">
      <c r="A349" s="41"/>
      <c r="B349" s="56" t="s">
        <v>790</v>
      </c>
      <c r="C349" s="382" t="s">
        <v>320</v>
      </c>
      <c r="D349" s="33">
        <v>0</v>
      </c>
      <c r="E349" s="33">
        <v>50</v>
      </c>
      <c r="F349" s="33">
        <v>24</v>
      </c>
      <c r="G349" s="33">
        <v>48</v>
      </c>
      <c r="H349" s="33" t="s">
        <v>421</v>
      </c>
      <c r="I349" s="33"/>
    </row>
    <row r="350" spans="1:9" s="51" customFormat="1" outlineLevel="2" x14ac:dyDescent="0.25">
      <c r="A350" s="41"/>
      <c r="B350" s="422" t="s">
        <v>384</v>
      </c>
      <c r="C350" s="423"/>
      <c r="D350" s="423"/>
      <c r="E350" s="423"/>
      <c r="F350" s="423"/>
      <c r="G350" s="423"/>
      <c r="H350" s="423"/>
      <c r="I350" s="424"/>
    </row>
    <row r="351" spans="1:9" s="51" customFormat="1" ht="54" outlineLevel="2" x14ac:dyDescent="0.25">
      <c r="A351" s="41"/>
      <c r="B351" s="56" t="s">
        <v>792</v>
      </c>
      <c r="C351" s="382"/>
      <c r="D351" s="33" t="s">
        <v>782</v>
      </c>
      <c r="E351" s="33" t="s">
        <v>782</v>
      </c>
      <c r="F351" s="33" t="s">
        <v>782</v>
      </c>
      <c r="G351" s="33" t="s">
        <v>782</v>
      </c>
      <c r="H351" s="33" t="s">
        <v>421</v>
      </c>
      <c r="I351" s="381"/>
    </row>
    <row r="352" spans="1:9" s="51" customFormat="1" ht="15" customHeight="1" outlineLevel="1" x14ac:dyDescent="0.25">
      <c r="A352" s="41"/>
      <c r="B352" s="428" t="s">
        <v>788</v>
      </c>
      <c r="C352" s="429"/>
      <c r="D352" s="429"/>
      <c r="E352" s="429"/>
      <c r="F352" s="429"/>
      <c r="G352" s="429"/>
      <c r="H352" s="429"/>
      <c r="I352" s="430"/>
    </row>
    <row r="353" spans="1:9" s="51" customFormat="1" outlineLevel="2" x14ac:dyDescent="0.25">
      <c r="A353" s="41"/>
      <c r="B353" s="422" t="s">
        <v>379</v>
      </c>
      <c r="C353" s="423"/>
      <c r="D353" s="423"/>
      <c r="E353" s="423"/>
      <c r="F353" s="423"/>
      <c r="G353" s="423"/>
      <c r="H353" s="423"/>
      <c r="I353" s="424"/>
    </row>
    <row r="354" spans="1:9" s="51" customFormat="1" ht="40.5" outlineLevel="2" x14ac:dyDescent="0.25">
      <c r="A354" s="41"/>
      <c r="B354" s="56" t="s">
        <v>793</v>
      </c>
      <c r="C354" s="382"/>
      <c r="D354" s="387">
        <v>77.8</v>
      </c>
      <c r="E354" s="387">
        <v>80</v>
      </c>
      <c r="F354" s="33">
        <v>70.2</v>
      </c>
      <c r="G354" s="33">
        <v>62.5</v>
      </c>
      <c r="H354" s="33" t="s">
        <v>421</v>
      </c>
      <c r="I354" s="33"/>
    </row>
    <row r="355" spans="1:9" s="51" customFormat="1" ht="67.5" outlineLevel="2" x14ac:dyDescent="0.25">
      <c r="A355" s="41"/>
      <c r="B355" s="56" t="s">
        <v>794</v>
      </c>
      <c r="C355" s="382" t="s">
        <v>320</v>
      </c>
      <c r="D355" s="377">
        <v>100</v>
      </c>
      <c r="E355" s="377">
        <v>100</v>
      </c>
      <c r="F355" s="33">
        <v>100</v>
      </c>
      <c r="G355" s="33">
        <v>100</v>
      </c>
      <c r="H355" s="33" t="s">
        <v>421</v>
      </c>
      <c r="I355" s="33"/>
    </row>
    <row r="356" spans="1:9" s="51" customFormat="1" ht="27" outlineLevel="2" x14ac:dyDescent="0.25">
      <c r="A356" s="41"/>
      <c r="B356" s="56" t="s">
        <v>795</v>
      </c>
      <c r="C356" s="382"/>
      <c r="D356" s="377" t="s">
        <v>782</v>
      </c>
      <c r="E356" s="377" t="s">
        <v>782</v>
      </c>
      <c r="F356" s="377" t="s">
        <v>782</v>
      </c>
      <c r="G356" s="377" t="s">
        <v>782</v>
      </c>
      <c r="H356" s="33" t="s">
        <v>421</v>
      </c>
      <c r="I356" s="33"/>
    </row>
    <row r="357" spans="1:9" s="51" customFormat="1" outlineLevel="2" x14ac:dyDescent="0.25">
      <c r="A357" s="41"/>
      <c r="B357" s="422" t="s">
        <v>384</v>
      </c>
      <c r="C357" s="423"/>
      <c r="D357" s="423"/>
      <c r="E357" s="423"/>
      <c r="F357" s="423"/>
      <c r="G357" s="423"/>
      <c r="H357" s="423"/>
      <c r="I357" s="424"/>
    </row>
    <row r="358" spans="1:9" s="51" customFormat="1" ht="40.5" outlineLevel="2" x14ac:dyDescent="0.25">
      <c r="A358" s="41"/>
      <c r="B358" s="56" t="s">
        <v>796</v>
      </c>
      <c r="C358" s="33"/>
      <c r="D358" s="387">
        <v>84.1</v>
      </c>
      <c r="E358" s="387">
        <v>85</v>
      </c>
      <c r="F358" s="33">
        <v>82.1</v>
      </c>
      <c r="G358" s="33">
        <v>77.2</v>
      </c>
      <c r="H358" s="33" t="s">
        <v>421</v>
      </c>
      <c r="I358" s="33"/>
    </row>
    <row r="359" spans="1:9" s="51" customFormat="1" ht="27" outlineLevel="2" x14ac:dyDescent="0.25">
      <c r="A359" s="41"/>
      <c r="B359" s="56" t="s">
        <v>797</v>
      </c>
      <c r="C359" s="33"/>
      <c r="D359" s="377" t="s">
        <v>782</v>
      </c>
      <c r="E359" s="377" t="s">
        <v>782</v>
      </c>
      <c r="F359" s="377" t="s">
        <v>782</v>
      </c>
      <c r="G359" s="377" t="s">
        <v>782</v>
      </c>
      <c r="H359" s="33" t="s">
        <v>421</v>
      </c>
      <c r="I359" s="33"/>
    </row>
    <row r="360" spans="1:9" s="31" customFormat="1" ht="18" customHeight="1" x14ac:dyDescent="0.25">
      <c r="A360" s="40" t="s">
        <v>359</v>
      </c>
      <c r="B360" s="425" t="s">
        <v>874</v>
      </c>
      <c r="C360" s="426"/>
      <c r="D360" s="426"/>
      <c r="E360" s="426"/>
      <c r="F360" s="426"/>
      <c r="G360" s="426"/>
      <c r="H360" s="426"/>
      <c r="I360" s="427"/>
    </row>
    <row r="361" spans="1:9" s="51" customFormat="1" outlineLevel="2" x14ac:dyDescent="0.25">
      <c r="A361" s="41"/>
      <c r="B361" s="422" t="s">
        <v>379</v>
      </c>
      <c r="C361" s="423"/>
      <c r="D361" s="423"/>
      <c r="E361" s="423"/>
      <c r="F361" s="423"/>
      <c r="G361" s="423"/>
      <c r="H361" s="423"/>
      <c r="I361" s="424"/>
    </row>
    <row r="362" spans="1:9" s="51" customFormat="1" ht="40.5" outlineLevel="2" x14ac:dyDescent="0.25">
      <c r="A362" s="41"/>
      <c r="B362" s="56" t="s">
        <v>798</v>
      </c>
      <c r="C362" s="33" t="s">
        <v>320</v>
      </c>
      <c r="D362" s="33">
        <v>1.4</v>
      </c>
      <c r="E362" s="215">
        <v>1</v>
      </c>
      <c r="F362" s="52">
        <v>0.115</v>
      </c>
      <c r="G362" s="52">
        <v>0.14099999999999999</v>
      </c>
      <c r="H362" s="33" t="s">
        <v>421</v>
      </c>
      <c r="I362" s="33"/>
    </row>
    <row r="363" spans="1:9" s="51" customFormat="1" ht="27" outlineLevel="2" x14ac:dyDescent="0.25">
      <c r="A363" s="41"/>
      <c r="B363" s="56" t="s">
        <v>799</v>
      </c>
      <c r="C363" s="383" t="s">
        <v>320</v>
      </c>
      <c r="D363" s="384">
        <v>0</v>
      </c>
      <c r="E363" s="384">
        <v>0</v>
      </c>
      <c r="F363" s="43">
        <v>0</v>
      </c>
      <c r="G363" s="43">
        <v>0</v>
      </c>
      <c r="H363" s="33" t="s">
        <v>421</v>
      </c>
      <c r="I363" s="33"/>
    </row>
    <row r="364" spans="1:9" s="51" customFormat="1" ht="40.5" outlineLevel="2" x14ac:dyDescent="0.25">
      <c r="A364" s="41"/>
      <c r="B364" s="56" t="s">
        <v>800</v>
      </c>
      <c r="C364" s="385" t="s">
        <v>366</v>
      </c>
      <c r="D364" s="386">
        <v>4</v>
      </c>
      <c r="E364" s="386">
        <v>5</v>
      </c>
      <c r="F364" s="386">
        <v>4</v>
      </c>
      <c r="G364" s="386">
        <v>5</v>
      </c>
      <c r="H364" s="33" t="s">
        <v>421</v>
      </c>
      <c r="I364" s="33"/>
    </row>
    <row r="365" spans="1:9" s="51" customFormat="1" outlineLevel="2" x14ac:dyDescent="0.25">
      <c r="A365" s="41"/>
      <c r="B365" s="422" t="s">
        <v>384</v>
      </c>
      <c r="C365" s="423"/>
      <c r="D365" s="423"/>
      <c r="E365" s="423"/>
      <c r="F365" s="423"/>
      <c r="G365" s="423"/>
      <c r="H365" s="423"/>
      <c r="I365" s="424"/>
    </row>
    <row r="366" spans="1:9" s="51" customFormat="1" ht="40.5" outlineLevel="2" x14ac:dyDescent="0.25">
      <c r="A366" s="41"/>
      <c r="B366" s="56" t="s">
        <v>801</v>
      </c>
      <c r="C366" s="380" t="s">
        <v>1001</v>
      </c>
      <c r="D366" s="33">
        <v>82</v>
      </c>
      <c r="E366" s="33">
        <v>83</v>
      </c>
      <c r="F366" s="33">
        <v>84.2</v>
      </c>
      <c r="G366" s="33">
        <v>83</v>
      </c>
      <c r="H366" s="43" t="s">
        <v>421</v>
      </c>
      <c r="I366" s="382"/>
    </row>
    <row r="368" spans="1:9" s="31" customFormat="1" x14ac:dyDescent="0.25">
      <c r="A368" s="359" t="s">
        <v>802</v>
      </c>
      <c r="B368" s="359" t="s">
        <v>803</v>
      </c>
    </row>
    <row r="369" spans="2:2" s="31" customFormat="1" x14ac:dyDescent="0.25">
      <c r="B369" s="359" t="s">
        <v>804</v>
      </c>
    </row>
    <row r="381" spans="2:2" ht="12" customHeight="1" x14ac:dyDescent="0.25"/>
  </sheetData>
  <mergeCells count="146">
    <mergeCell ref="B288:I288"/>
    <mergeCell ref="B292:I292"/>
    <mergeCell ref="B295:I295"/>
    <mergeCell ref="B298:I298"/>
    <mergeCell ref="B287:I287"/>
    <mergeCell ref="B294:I294"/>
    <mergeCell ref="B140:I140"/>
    <mergeCell ref="A4:A5"/>
    <mergeCell ref="B4:B5"/>
    <mergeCell ref="F4:G4"/>
    <mergeCell ref="C4:C5"/>
    <mergeCell ref="D4:D5"/>
    <mergeCell ref="E4:E5"/>
    <mergeCell ref="B96:I96"/>
    <mergeCell ref="B97:I97"/>
    <mergeCell ref="B108:I108"/>
    <mergeCell ref="B66:I66"/>
    <mergeCell ref="B90:I90"/>
    <mergeCell ref="I4:I5"/>
    <mergeCell ref="B121:I121"/>
    <mergeCell ref="B236:I236"/>
    <mergeCell ref="B141:I141"/>
    <mergeCell ref="B144:I144"/>
    <mergeCell ref="B154:I154"/>
    <mergeCell ref="A1:I1"/>
    <mergeCell ref="A2:I2"/>
    <mergeCell ref="H4:H5"/>
    <mergeCell ref="B139:I139"/>
    <mergeCell ref="B91:I91"/>
    <mergeCell ref="B93:I93"/>
    <mergeCell ref="B129:I129"/>
    <mergeCell ref="B95:I95"/>
    <mergeCell ref="B131:I131"/>
    <mergeCell ref="B111:I111"/>
    <mergeCell ref="B112:I112"/>
    <mergeCell ref="B118:I118"/>
    <mergeCell ref="B6:I6"/>
    <mergeCell ref="B132:I132"/>
    <mergeCell ref="B134:I134"/>
    <mergeCell ref="B136:I136"/>
    <mergeCell ref="B137:I137"/>
    <mergeCell ref="B7:I7"/>
    <mergeCell ref="B10:I10"/>
    <mergeCell ref="B124:H124"/>
    <mergeCell ref="B58:I58"/>
    <mergeCell ref="B13:I13"/>
    <mergeCell ref="B47:I47"/>
    <mergeCell ref="B60:I60"/>
    <mergeCell ref="B155:I155"/>
    <mergeCell ref="B158:I158"/>
    <mergeCell ref="B148:I148"/>
    <mergeCell ref="B149:I149"/>
    <mergeCell ref="B151:I151"/>
    <mergeCell ref="B170:I170"/>
    <mergeCell ref="B174:I174"/>
    <mergeCell ref="B201:I201"/>
    <mergeCell ref="B231:I231"/>
    <mergeCell ref="B161:I161"/>
    <mergeCell ref="B162:I162"/>
    <mergeCell ref="B167:I167"/>
    <mergeCell ref="B169:I169"/>
    <mergeCell ref="B160:I160"/>
    <mergeCell ref="B232:I232"/>
    <mergeCell ref="B234:H234"/>
    <mergeCell ref="B190:I190"/>
    <mergeCell ref="B191:I191"/>
    <mergeCell ref="B203:I203"/>
    <mergeCell ref="B204:I204"/>
    <mergeCell ref="B214:I214"/>
    <mergeCell ref="B199:I199"/>
    <mergeCell ref="B198:I198"/>
    <mergeCell ref="B226:I226"/>
    <mergeCell ref="B227:I227"/>
    <mergeCell ref="B229:I229"/>
    <mergeCell ref="B278:I278"/>
    <mergeCell ref="B262:I262"/>
    <mergeCell ref="B263:I263"/>
    <mergeCell ref="B266:I266"/>
    <mergeCell ref="B268:I268"/>
    <mergeCell ref="B269:I269"/>
    <mergeCell ref="B250:I250"/>
    <mergeCell ref="B256:I256"/>
    <mergeCell ref="B274:I274"/>
    <mergeCell ref="B261:I261"/>
    <mergeCell ref="B61:I61"/>
    <mergeCell ref="B128:I128"/>
    <mergeCell ref="B14:I14"/>
    <mergeCell ref="B15:I15"/>
    <mergeCell ref="B21:I21"/>
    <mergeCell ref="B26:I26"/>
    <mergeCell ref="B27:I27"/>
    <mergeCell ref="B33:I33"/>
    <mergeCell ref="B37:I37"/>
    <mergeCell ref="B38:I38"/>
    <mergeCell ref="B44:H44"/>
    <mergeCell ref="B46:I46"/>
    <mergeCell ref="B50:I50"/>
    <mergeCell ref="B53:I53"/>
    <mergeCell ref="B54:I54"/>
    <mergeCell ref="B57:I57"/>
    <mergeCell ref="B122:I122"/>
    <mergeCell ref="B83:I83"/>
    <mergeCell ref="B84:I84"/>
    <mergeCell ref="B87:I87"/>
    <mergeCell ref="B75:I75"/>
    <mergeCell ref="B76:I76"/>
    <mergeCell ref="B77:I77"/>
    <mergeCell ref="B80:I80"/>
    <mergeCell ref="B65:I65"/>
    <mergeCell ref="B69:I69"/>
    <mergeCell ref="B70:I70"/>
    <mergeCell ref="B73:I73"/>
    <mergeCell ref="B317:I317"/>
    <mergeCell ref="B301:I301"/>
    <mergeCell ref="B322:I322"/>
    <mergeCell ref="B323:I323"/>
    <mergeCell ref="B302:I302"/>
    <mergeCell ref="B303:I303"/>
    <mergeCell ref="B307:I307"/>
    <mergeCell ref="B311:I311"/>
    <mergeCell ref="B312:I312"/>
    <mergeCell ref="B237:I237"/>
    <mergeCell ref="B217:I217"/>
    <mergeCell ref="B218:I218"/>
    <mergeCell ref="B219:I219"/>
    <mergeCell ref="B224:I224"/>
    <mergeCell ref="B249:I249"/>
    <mergeCell ref="B178:I178"/>
    <mergeCell ref="B179:I179"/>
    <mergeCell ref="B185:I185"/>
    <mergeCell ref="B279:I279"/>
    <mergeCell ref="B283:I283"/>
    <mergeCell ref="B361:I361"/>
    <mergeCell ref="B365:I365"/>
    <mergeCell ref="B329:I329"/>
    <mergeCell ref="B335:I335"/>
    <mergeCell ref="B360:I360"/>
    <mergeCell ref="B336:I336"/>
    <mergeCell ref="B337:I337"/>
    <mergeCell ref="B343:I343"/>
    <mergeCell ref="B346:I346"/>
    <mergeCell ref="B347:I347"/>
    <mergeCell ref="B350:I350"/>
    <mergeCell ref="B352:I352"/>
    <mergeCell ref="B353:I353"/>
    <mergeCell ref="B357:I357"/>
  </mergeCells>
  <hyperlinks>
    <hyperlink ref="B202" r:id="rId1" display="consultantplus://offline/ref=D79F21A63A1E1D7C968EE246A7E712F39C5456DE2F3506B9B9473F3AE9BECEBA7DEF928DA1743633598D8A59C9G"/>
  </hyperlinks>
  <pageMargins left="0.7" right="0.7" top="0.75" bottom="0.75" header="0.3" footer="0.3"/>
  <pageSetup paperSize="9" scale="55"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G136"/>
  <sheetViews>
    <sheetView view="pageBreakPreview" zoomScaleNormal="100" zoomScaleSheetLayoutView="100" workbookViewId="0">
      <pane xSplit="2" ySplit="6" topLeftCell="C7" activePane="bottomRight" state="frozen"/>
      <selection pane="topRight" activeCell="C1" sqref="C1"/>
      <selection pane="bottomLeft" activeCell="A7" sqref="A7"/>
      <selection pane="bottomRight" activeCell="C35" sqref="C35"/>
    </sheetView>
  </sheetViews>
  <sheetFormatPr defaultRowHeight="15" outlineLevelRow="5" outlineLevelCol="1" x14ac:dyDescent="0.25"/>
  <cols>
    <col min="1" max="1" width="4.7109375" style="168" customWidth="1"/>
    <col min="2" max="2" width="41.85546875" style="167" customWidth="1"/>
    <col min="3" max="3" width="13.7109375" style="167" customWidth="1"/>
    <col min="4" max="4" width="13.85546875" style="167" customWidth="1"/>
    <col min="5" max="5" width="13.7109375" style="167" customWidth="1"/>
    <col min="6" max="6" width="13" style="167" customWidth="1"/>
    <col min="7" max="7" width="11.42578125" style="167" hidden="1" customWidth="1" outlineLevel="1"/>
    <col min="8" max="8" width="12" style="167" customWidth="1" collapsed="1"/>
    <col min="9" max="9" width="12.140625" style="167" customWidth="1"/>
    <col min="10" max="10" width="12" style="167" customWidth="1"/>
    <col min="11" max="11" width="13.140625" style="167" customWidth="1"/>
    <col min="12" max="12" width="11.42578125" style="167" hidden="1" customWidth="1" outlineLevel="1"/>
    <col min="13" max="13" width="11.140625" style="167" customWidth="1" collapsed="1"/>
    <col min="14" max="14" width="12.42578125" style="167" customWidth="1"/>
    <col min="15" max="15" width="12" style="167" customWidth="1"/>
    <col min="16" max="16" width="13.140625" style="167" customWidth="1"/>
    <col min="17" max="17" width="68.5703125" style="171" customWidth="1" outlineLevel="1"/>
    <col min="18" max="16384" width="9.140625" style="167"/>
  </cols>
  <sheetData>
    <row r="1" spans="1:17" ht="18.75" x14ac:dyDescent="0.25">
      <c r="A1" s="419" t="s">
        <v>200</v>
      </c>
      <c r="B1" s="419"/>
      <c r="C1" s="419"/>
      <c r="D1" s="419"/>
      <c r="E1" s="419"/>
      <c r="F1" s="419"/>
      <c r="G1" s="419"/>
      <c r="H1" s="419"/>
      <c r="I1" s="419"/>
      <c r="J1" s="419"/>
      <c r="K1" s="419"/>
      <c r="L1" s="419"/>
      <c r="M1" s="419"/>
      <c r="N1" s="419"/>
      <c r="O1" s="419"/>
      <c r="P1" s="419"/>
      <c r="Q1" s="419"/>
    </row>
    <row r="2" spans="1:17" ht="18.75" x14ac:dyDescent="0.25">
      <c r="A2" s="419" t="s">
        <v>908</v>
      </c>
      <c r="B2" s="419"/>
      <c r="C2" s="419"/>
      <c r="D2" s="419"/>
      <c r="E2" s="419"/>
      <c r="F2" s="419"/>
      <c r="G2" s="419"/>
      <c r="H2" s="419"/>
      <c r="I2" s="419"/>
      <c r="J2" s="419"/>
      <c r="K2" s="419"/>
      <c r="L2" s="419"/>
      <c r="M2" s="419"/>
      <c r="N2" s="419"/>
      <c r="O2" s="419"/>
      <c r="P2" s="419"/>
      <c r="Q2" s="419"/>
    </row>
    <row r="3" spans="1:17" x14ac:dyDescent="0.25">
      <c r="C3" s="169"/>
      <c r="D3" s="169"/>
      <c r="Q3" s="170"/>
    </row>
    <row r="4" spans="1:17" s="16" customFormat="1" ht="44.25" customHeight="1" x14ac:dyDescent="0.25">
      <c r="A4" s="399" t="s">
        <v>0</v>
      </c>
      <c r="B4" s="399" t="s">
        <v>59</v>
      </c>
      <c r="C4" s="399" t="s">
        <v>990</v>
      </c>
      <c r="D4" s="399"/>
      <c r="E4" s="399"/>
      <c r="F4" s="399"/>
      <c r="G4" s="399" t="s">
        <v>43</v>
      </c>
      <c r="H4" s="399" t="s">
        <v>916</v>
      </c>
      <c r="I4" s="399"/>
      <c r="J4" s="399"/>
      <c r="K4" s="399"/>
      <c r="L4" s="399" t="s">
        <v>43</v>
      </c>
      <c r="M4" s="399" t="s">
        <v>191</v>
      </c>
      <c r="N4" s="399"/>
      <c r="O4" s="399"/>
      <c r="P4" s="399"/>
      <c r="Q4" s="399" t="s">
        <v>190</v>
      </c>
    </row>
    <row r="5" spans="1:17" s="16" customFormat="1" ht="15.75" customHeight="1" x14ac:dyDescent="0.25">
      <c r="A5" s="399"/>
      <c r="B5" s="399"/>
      <c r="C5" s="399" t="s">
        <v>1</v>
      </c>
      <c r="D5" s="399" t="s">
        <v>2</v>
      </c>
      <c r="E5" s="399"/>
      <c r="F5" s="399"/>
      <c r="G5" s="399"/>
      <c r="H5" s="399" t="s">
        <v>1</v>
      </c>
      <c r="I5" s="399" t="s">
        <v>2</v>
      </c>
      <c r="J5" s="399"/>
      <c r="K5" s="399"/>
      <c r="L5" s="399"/>
      <c r="M5" s="399" t="s">
        <v>1</v>
      </c>
      <c r="N5" s="399" t="s">
        <v>2</v>
      </c>
      <c r="O5" s="399"/>
      <c r="P5" s="399"/>
      <c r="Q5" s="421"/>
    </row>
    <row r="6" spans="1:17" s="16" customFormat="1" ht="54" customHeight="1" x14ac:dyDescent="0.25">
      <c r="A6" s="399"/>
      <c r="B6" s="399"/>
      <c r="C6" s="399"/>
      <c r="D6" s="160" t="s">
        <v>15</v>
      </c>
      <c r="E6" s="160" t="s">
        <v>16</v>
      </c>
      <c r="F6" s="160" t="s">
        <v>193</v>
      </c>
      <c r="G6" s="399"/>
      <c r="H6" s="399"/>
      <c r="I6" s="160" t="s">
        <v>15</v>
      </c>
      <c r="J6" s="160" t="s">
        <v>16</v>
      </c>
      <c r="K6" s="160" t="s">
        <v>193</v>
      </c>
      <c r="L6" s="399"/>
      <c r="M6" s="399"/>
      <c r="N6" s="160" t="s">
        <v>15</v>
      </c>
      <c r="O6" s="160" t="s">
        <v>16</v>
      </c>
      <c r="P6" s="160" t="s">
        <v>193</v>
      </c>
      <c r="Q6" s="421"/>
    </row>
    <row r="7" spans="1:17" s="282" customFormat="1" ht="29.25" customHeight="1" collapsed="1" x14ac:dyDescent="0.25">
      <c r="A7" s="368"/>
      <c r="B7" s="369" t="s">
        <v>201</v>
      </c>
      <c r="C7" s="280">
        <f>C8+C16+C26</f>
        <v>7325.3</v>
      </c>
      <c r="D7" s="280">
        <f>D8+D16+D26</f>
        <v>4865.3</v>
      </c>
      <c r="E7" s="280">
        <f>E8+E16+E26</f>
        <v>2460</v>
      </c>
      <c r="F7" s="280">
        <f t="shared" ref="F7:L7" si="0">F8+F16+F26</f>
        <v>0</v>
      </c>
      <c r="G7" s="280">
        <f t="shared" si="0"/>
        <v>0</v>
      </c>
      <c r="H7" s="280">
        <f t="shared" si="0"/>
        <v>6526.6</v>
      </c>
      <c r="I7" s="280">
        <f t="shared" si="0"/>
        <v>4066.6</v>
      </c>
      <c r="J7" s="280">
        <f t="shared" si="0"/>
        <v>2460</v>
      </c>
      <c r="K7" s="280">
        <f t="shared" si="0"/>
        <v>0</v>
      </c>
      <c r="L7" s="280">
        <f t="shared" si="0"/>
        <v>0</v>
      </c>
      <c r="M7" s="13">
        <f t="shared" ref="M7:M17" si="1">IFERROR(H7/C7*100,"-")</f>
        <v>89.096692285640174</v>
      </c>
      <c r="N7" s="13">
        <f t="shared" ref="N7:P15" si="2">IFERROR(I7/D7*100,"-")</f>
        <v>83.583746120485884</v>
      </c>
      <c r="O7" s="13">
        <f t="shared" si="2"/>
        <v>100</v>
      </c>
      <c r="P7" s="13" t="str">
        <f t="shared" si="2"/>
        <v>-</v>
      </c>
      <c r="Q7" s="281"/>
    </row>
    <row r="8" spans="1:17" s="9" customFormat="1" ht="85.5" hidden="1" customHeight="1" outlineLevel="1" collapsed="1" x14ac:dyDescent="0.25">
      <c r="A8" s="367">
        <v>1</v>
      </c>
      <c r="B8" s="6" t="s">
        <v>202</v>
      </c>
      <c r="C8" s="7">
        <f t="shared" ref="C8:C16" si="3">SUM(D8:G8)</f>
        <v>160</v>
      </c>
      <c r="D8" s="7">
        <f>D9+D10</f>
        <v>160</v>
      </c>
      <c r="E8" s="8">
        <f>E9+E10</f>
        <v>0</v>
      </c>
      <c r="F8" s="8">
        <f>F9+F10</f>
        <v>0</v>
      </c>
      <c r="G8" s="8">
        <f>G9+G10</f>
        <v>0</v>
      </c>
      <c r="H8" s="7">
        <f t="shared" ref="H8:H15" si="4">SUM(I8:L8)</f>
        <v>160</v>
      </c>
      <c r="I8" s="8">
        <f>I9+I10</f>
        <v>160</v>
      </c>
      <c r="J8" s="8">
        <f>J9+J10</f>
        <v>0</v>
      </c>
      <c r="K8" s="8">
        <f>K9+K10</f>
        <v>0</v>
      </c>
      <c r="L8" s="8">
        <f>L9+L10</f>
        <v>0</v>
      </c>
      <c r="M8" s="7">
        <f t="shared" si="1"/>
        <v>100</v>
      </c>
      <c r="N8" s="7">
        <f t="shared" si="2"/>
        <v>100</v>
      </c>
      <c r="O8" s="7" t="str">
        <f t="shared" si="2"/>
        <v>-</v>
      </c>
      <c r="P8" s="7" t="str">
        <f t="shared" si="2"/>
        <v>-</v>
      </c>
      <c r="Q8" s="213"/>
    </row>
    <row r="9" spans="1:17" s="207" customFormat="1" ht="138" hidden="1" customHeight="1" outlineLevel="2" x14ac:dyDescent="0.25">
      <c r="A9" s="363"/>
      <c r="B9" s="348" t="s">
        <v>205</v>
      </c>
      <c r="C9" s="10">
        <f t="shared" si="3"/>
        <v>40</v>
      </c>
      <c r="D9" s="364">
        <v>40</v>
      </c>
      <c r="E9" s="365">
        <v>0</v>
      </c>
      <c r="F9" s="365">
        <v>0</v>
      </c>
      <c r="G9" s="365">
        <v>0</v>
      </c>
      <c r="H9" s="10">
        <f t="shared" si="4"/>
        <v>40</v>
      </c>
      <c r="I9" s="365">
        <v>40</v>
      </c>
      <c r="J9" s="365">
        <v>0</v>
      </c>
      <c r="K9" s="365">
        <v>0</v>
      </c>
      <c r="L9" s="365">
        <v>0</v>
      </c>
      <c r="M9" s="11">
        <f t="shared" si="1"/>
        <v>100</v>
      </c>
      <c r="N9" s="11">
        <f t="shared" si="2"/>
        <v>100</v>
      </c>
      <c r="O9" s="11" t="str">
        <f t="shared" si="2"/>
        <v>-</v>
      </c>
      <c r="P9" s="11" t="str">
        <f t="shared" si="2"/>
        <v>-</v>
      </c>
      <c r="Q9" s="194"/>
    </row>
    <row r="10" spans="1:17" s="207" customFormat="1" ht="112.5" hidden="1" customHeight="1" outlineLevel="2" collapsed="1" x14ac:dyDescent="0.25">
      <c r="A10" s="363"/>
      <c r="B10" s="348" t="s">
        <v>206</v>
      </c>
      <c r="C10" s="10">
        <f t="shared" si="3"/>
        <v>120</v>
      </c>
      <c r="D10" s="365">
        <f>SUM(D11:D15)</f>
        <v>120</v>
      </c>
      <c r="E10" s="365">
        <f t="shared" ref="E10:G10" si="5">SUM(E11:E15)</f>
        <v>0</v>
      </c>
      <c r="F10" s="365">
        <f t="shared" si="5"/>
        <v>0</v>
      </c>
      <c r="G10" s="365">
        <f t="shared" si="5"/>
        <v>0</v>
      </c>
      <c r="H10" s="10">
        <f t="shared" si="4"/>
        <v>120</v>
      </c>
      <c r="I10" s="365">
        <f>SUM(I11:I15)</f>
        <v>120</v>
      </c>
      <c r="J10" s="365">
        <f t="shared" ref="J10:L10" si="6">SUM(J11:J15)</f>
        <v>0</v>
      </c>
      <c r="K10" s="365">
        <f t="shared" si="6"/>
        <v>0</v>
      </c>
      <c r="L10" s="365">
        <f t="shared" si="6"/>
        <v>0</v>
      </c>
      <c r="M10" s="11">
        <f t="shared" si="1"/>
        <v>100</v>
      </c>
      <c r="N10" s="11">
        <f t="shared" si="2"/>
        <v>100</v>
      </c>
      <c r="O10" s="11" t="str">
        <f t="shared" si="2"/>
        <v>-</v>
      </c>
      <c r="P10" s="11" t="str">
        <f t="shared" si="2"/>
        <v>-</v>
      </c>
      <c r="Q10" s="194"/>
    </row>
    <row r="11" spans="1:17" s="14" customFormat="1" ht="30" hidden="1" outlineLevel="3" x14ac:dyDescent="0.25">
      <c r="A11" s="190"/>
      <c r="B11" s="181" t="s">
        <v>278</v>
      </c>
      <c r="C11" s="12">
        <f t="shared" si="3"/>
        <v>10</v>
      </c>
      <c r="D11" s="366">
        <v>10</v>
      </c>
      <c r="E11" s="366">
        <v>0</v>
      </c>
      <c r="F11" s="366">
        <v>0</v>
      </c>
      <c r="G11" s="366">
        <v>0</v>
      </c>
      <c r="H11" s="12">
        <f t="shared" si="4"/>
        <v>10</v>
      </c>
      <c r="I11" s="366">
        <v>10</v>
      </c>
      <c r="J11" s="366">
        <v>0</v>
      </c>
      <c r="K11" s="366">
        <v>0</v>
      </c>
      <c r="L11" s="366">
        <v>0</v>
      </c>
      <c r="M11" s="13">
        <f t="shared" si="1"/>
        <v>100</v>
      </c>
      <c r="N11" s="13">
        <f t="shared" si="2"/>
        <v>100</v>
      </c>
      <c r="O11" s="13" t="str">
        <f t="shared" si="2"/>
        <v>-</v>
      </c>
      <c r="P11" s="13" t="str">
        <f t="shared" si="2"/>
        <v>-</v>
      </c>
      <c r="Q11" s="198"/>
    </row>
    <row r="12" spans="1:17" s="14" customFormat="1" ht="45" hidden="1" outlineLevel="3" x14ac:dyDescent="0.25">
      <c r="A12" s="190"/>
      <c r="B12" s="181" t="s">
        <v>279</v>
      </c>
      <c r="C12" s="12">
        <f t="shared" si="3"/>
        <v>10</v>
      </c>
      <c r="D12" s="366">
        <v>10</v>
      </c>
      <c r="E12" s="366">
        <v>0</v>
      </c>
      <c r="F12" s="366">
        <v>0</v>
      </c>
      <c r="G12" s="366">
        <v>0</v>
      </c>
      <c r="H12" s="12">
        <f t="shared" si="4"/>
        <v>10</v>
      </c>
      <c r="I12" s="366">
        <v>10</v>
      </c>
      <c r="J12" s="366">
        <v>0</v>
      </c>
      <c r="K12" s="366">
        <v>0</v>
      </c>
      <c r="L12" s="366">
        <v>0</v>
      </c>
      <c r="M12" s="13">
        <f t="shared" si="1"/>
        <v>100</v>
      </c>
      <c r="N12" s="13">
        <f t="shared" si="2"/>
        <v>100</v>
      </c>
      <c r="O12" s="13" t="str">
        <f t="shared" si="2"/>
        <v>-</v>
      </c>
      <c r="P12" s="13" t="str">
        <f t="shared" si="2"/>
        <v>-</v>
      </c>
    </row>
    <row r="13" spans="1:17" s="14" customFormat="1" ht="30" hidden="1" outlineLevel="3" x14ac:dyDescent="0.25">
      <c r="A13" s="190"/>
      <c r="B13" s="181" t="s">
        <v>280</v>
      </c>
      <c r="C13" s="12">
        <f t="shared" si="3"/>
        <v>60</v>
      </c>
      <c r="D13" s="366">
        <v>60</v>
      </c>
      <c r="E13" s="366">
        <v>0</v>
      </c>
      <c r="F13" s="366">
        <v>0</v>
      </c>
      <c r="G13" s="366">
        <v>0</v>
      </c>
      <c r="H13" s="12">
        <f t="shared" si="4"/>
        <v>60</v>
      </c>
      <c r="I13" s="366">
        <v>60</v>
      </c>
      <c r="J13" s="366">
        <v>0</v>
      </c>
      <c r="K13" s="366">
        <v>0</v>
      </c>
      <c r="L13" s="366">
        <v>0</v>
      </c>
      <c r="M13" s="13">
        <f t="shared" si="1"/>
        <v>100</v>
      </c>
      <c r="N13" s="13">
        <f t="shared" si="2"/>
        <v>100</v>
      </c>
      <c r="O13" s="13" t="str">
        <f t="shared" si="2"/>
        <v>-</v>
      </c>
      <c r="P13" s="13" t="str">
        <f t="shared" si="2"/>
        <v>-</v>
      </c>
      <c r="Q13" s="37"/>
    </row>
    <row r="14" spans="1:17" s="14" customFormat="1" ht="30" hidden="1" outlineLevel="3" x14ac:dyDescent="0.25">
      <c r="A14" s="190"/>
      <c r="B14" s="181" t="s">
        <v>281</v>
      </c>
      <c r="C14" s="12">
        <f t="shared" si="3"/>
        <v>30</v>
      </c>
      <c r="D14" s="366">
        <v>30</v>
      </c>
      <c r="E14" s="366">
        <v>0</v>
      </c>
      <c r="F14" s="366">
        <v>0</v>
      </c>
      <c r="G14" s="366">
        <v>0</v>
      </c>
      <c r="H14" s="12">
        <f t="shared" si="4"/>
        <v>30</v>
      </c>
      <c r="I14" s="366">
        <v>30</v>
      </c>
      <c r="J14" s="366">
        <v>0</v>
      </c>
      <c r="K14" s="366">
        <v>0</v>
      </c>
      <c r="L14" s="366">
        <v>0</v>
      </c>
      <c r="M14" s="13">
        <f t="shared" si="1"/>
        <v>100</v>
      </c>
      <c r="N14" s="13">
        <f t="shared" si="2"/>
        <v>100</v>
      </c>
      <c r="O14" s="13" t="str">
        <f t="shared" si="2"/>
        <v>-</v>
      </c>
      <c r="P14" s="13" t="str">
        <f t="shared" si="2"/>
        <v>-</v>
      </c>
      <c r="Q14" s="198"/>
    </row>
    <row r="15" spans="1:17" s="14" customFormat="1" ht="45" hidden="1" outlineLevel="3" x14ac:dyDescent="0.25">
      <c r="A15" s="190"/>
      <c r="B15" s="181" t="s">
        <v>282</v>
      </c>
      <c r="C15" s="12">
        <f t="shared" si="3"/>
        <v>10</v>
      </c>
      <c r="D15" s="366">
        <v>10</v>
      </c>
      <c r="E15" s="366">
        <v>0</v>
      </c>
      <c r="F15" s="366">
        <v>0</v>
      </c>
      <c r="G15" s="366">
        <v>0</v>
      </c>
      <c r="H15" s="12">
        <f t="shared" si="4"/>
        <v>10</v>
      </c>
      <c r="I15" s="366">
        <v>10</v>
      </c>
      <c r="J15" s="366">
        <v>0</v>
      </c>
      <c r="K15" s="366">
        <v>0</v>
      </c>
      <c r="L15" s="366">
        <v>0</v>
      </c>
      <c r="M15" s="13">
        <f t="shared" si="1"/>
        <v>100</v>
      </c>
      <c r="N15" s="13">
        <f t="shared" si="2"/>
        <v>100</v>
      </c>
      <c r="O15" s="13" t="str">
        <f t="shared" si="2"/>
        <v>-</v>
      </c>
      <c r="P15" s="13" t="str">
        <f t="shared" si="2"/>
        <v>-</v>
      </c>
      <c r="Q15" s="198"/>
    </row>
    <row r="16" spans="1:17" s="231" customFormat="1" ht="72" hidden="1" customHeight="1" outlineLevel="1" collapsed="1" x14ac:dyDescent="0.25">
      <c r="A16" s="360">
        <v>2</v>
      </c>
      <c r="B16" s="6" t="s">
        <v>203</v>
      </c>
      <c r="C16" s="7">
        <f t="shared" si="3"/>
        <v>7118.8</v>
      </c>
      <c r="D16" s="7">
        <f>D17+D20</f>
        <v>4658.8</v>
      </c>
      <c r="E16" s="8">
        <f>E17+E20</f>
        <v>2460</v>
      </c>
      <c r="F16" s="8">
        <f>F17+F20</f>
        <v>0</v>
      </c>
      <c r="G16" s="8">
        <f>G17+G20</f>
        <v>0</v>
      </c>
      <c r="H16" s="7">
        <f>SUM(I16:L16)</f>
        <v>6320.1</v>
      </c>
      <c r="I16" s="7">
        <f>I17+I20</f>
        <v>3860.1</v>
      </c>
      <c r="J16" s="8">
        <f>J17+J20</f>
        <v>2460</v>
      </c>
      <c r="K16" s="8">
        <f>K17+K20</f>
        <v>0</v>
      </c>
      <c r="L16" s="8">
        <f>L17+L20</f>
        <v>0</v>
      </c>
      <c r="M16" s="7">
        <f t="shared" si="1"/>
        <v>88.780412429061087</v>
      </c>
      <c r="N16" s="7">
        <f t="shared" ref="N16:P17" si="7">IFERROR(I16/D16*100,"-")</f>
        <v>82.856100283334754</v>
      </c>
      <c r="O16" s="7">
        <f t="shared" si="7"/>
        <v>100</v>
      </c>
      <c r="P16" s="7" t="str">
        <f t="shared" si="7"/>
        <v>-</v>
      </c>
      <c r="Q16" s="213"/>
    </row>
    <row r="17" spans="1:17" s="131" customFormat="1" ht="89.25" hidden="1" outlineLevel="2" collapsed="1" x14ac:dyDescent="0.25">
      <c r="A17" s="354"/>
      <c r="B17" s="130" t="s">
        <v>207</v>
      </c>
      <c r="C17" s="10">
        <f t="shared" ref="C17:C33" si="8">SUM(D17:G17)</f>
        <v>50</v>
      </c>
      <c r="D17" s="361">
        <f>SUM(D18:D19)</f>
        <v>50</v>
      </c>
      <c r="E17" s="361">
        <f>SUM(E18:E19)</f>
        <v>0</v>
      </c>
      <c r="F17" s="361">
        <f>SUM(F18:F19)</f>
        <v>0</v>
      </c>
      <c r="G17" s="361">
        <f>SUM(G18:G19)</f>
        <v>0</v>
      </c>
      <c r="H17" s="361">
        <f t="shared" ref="H17:H33" si="9">SUM(I17:L17)</f>
        <v>36.6</v>
      </c>
      <c r="I17" s="361">
        <f>SUM(I18:I19)</f>
        <v>36.6</v>
      </c>
      <c r="J17" s="361">
        <f>SUM(J18:J19)</f>
        <v>0</v>
      </c>
      <c r="K17" s="361">
        <f>SUM(K18:K19)</f>
        <v>0</v>
      </c>
      <c r="L17" s="361">
        <f>SUM(L18:L19)</f>
        <v>0</v>
      </c>
      <c r="M17" s="11">
        <f t="shared" si="1"/>
        <v>73.2</v>
      </c>
      <c r="N17" s="11">
        <f t="shared" si="7"/>
        <v>73.2</v>
      </c>
      <c r="O17" s="11" t="str">
        <f t="shared" si="7"/>
        <v>-</v>
      </c>
      <c r="P17" s="11" t="str">
        <f t="shared" si="7"/>
        <v>-</v>
      </c>
      <c r="Q17" s="130"/>
    </row>
    <row r="18" spans="1:17" s="132" customFormat="1" ht="38.25" hidden="1" outlineLevel="3" x14ac:dyDescent="0.25">
      <c r="A18" s="355"/>
      <c r="B18" s="96" t="s">
        <v>276</v>
      </c>
      <c r="C18" s="12">
        <f t="shared" si="8"/>
        <v>30</v>
      </c>
      <c r="D18" s="362">
        <v>30</v>
      </c>
      <c r="E18" s="362">
        <v>0</v>
      </c>
      <c r="F18" s="362">
        <v>0</v>
      </c>
      <c r="G18" s="362">
        <v>0</v>
      </c>
      <c r="H18" s="12">
        <f t="shared" si="9"/>
        <v>30</v>
      </c>
      <c r="I18" s="362">
        <v>30</v>
      </c>
      <c r="J18" s="362">
        <v>0</v>
      </c>
      <c r="K18" s="362">
        <v>0</v>
      </c>
      <c r="L18" s="362">
        <v>0</v>
      </c>
      <c r="M18" s="13">
        <f t="shared" ref="M18:M19" si="10">IFERROR(H18/C18*100,"-")</f>
        <v>100</v>
      </c>
      <c r="N18" s="13">
        <f t="shared" ref="N18:N19" si="11">IFERROR(I18/D18*100,"-")</f>
        <v>100</v>
      </c>
      <c r="O18" s="13" t="str">
        <f t="shared" ref="O18:O19" si="12">IFERROR(J18/E18*100,"-")</f>
        <v>-</v>
      </c>
      <c r="P18" s="13" t="str">
        <f t="shared" ref="P18:P19" si="13">IFERROR(K18/F18*100,"-")</f>
        <v>-</v>
      </c>
      <c r="Q18" s="96"/>
    </row>
    <row r="19" spans="1:17" s="132" customFormat="1" ht="25.5" hidden="1" outlineLevel="3" x14ac:dyDescent="0.25">
      <c r="A19" s="355"/>
      <c r="B19" s="96" t="s">
        <v>277</v>
      </c>
      <c r="C19" s="12">
        <f t="shared" si="8"/>
        <v>20</v>
      </c>
      <c r="D19" s="362">
        <v>20</v>
      </c>
      <c r="E19" s="362">
        <v>0</v>
      </c>
      <c r="F19" s="362">
        <v>0</v>
      </c>
      <c r="G19" s="362">
        <v>0</v>
      </c>
      <c r="H19" s="12">
        <f t="shared" si="9"/>
        <v>6.6</v>
      </c>
      <c r="I19" s="362">
        <v>6.6</v>
      </c>
      <c r="J19" s="362">
        <v>0</v>
      </c>
      <c r="K19" s="362">
        <v>0</v>
      </c>
      <c r="L19" s="362">
        <v>0</v>
      </c>
      <c r="M19" s="13">
        <f t="shared" si="10"/>
        <v>32.999999999999993</v>
      </c>
      <c r="N19" s="13">
        <f t="shared" si="11"/>
        <v>32.999999999999993</v>
      </c>
      <c r="O19" s="13" t="str">
        <f t="shared" si="12"/>
        <v>-</v>
      </c>
      <c r="P19" s="13" t="str">
        <f t="shared" si="13"/>
        <v>-</v>
      </c>
      <c r="Q19" s="96"/>
    </row>
    <row r="20" spans="1:17" s="131" customFormat="1" ht="89.25" hidden="1" customHeight="1" outlineLevel="2" collapsed="1" x14ac:dyDescent="0.25">
      <c r="A20" s="354"/>
      <c r="B20" s="130" t="s">
        <v>208</v>
      </c>
      <c r="C20" s="10">
        <f t="shared" si="8"/>
        <v>7068.8</v>
      </c>
      <c r="D20" s="10">
        <f>SUM(D21:D25)</f>
        <v>4608.8</v>
      </c>
      <c r="E20" s="10">
        <f t="shared" ref="E20:G20" si="14">SUM(E21:E25)</f>
        <v>2460</v>
      </c>
      <c r="F20" s="10">
        <f t="shared" si="14"/>
        <v>0</v>
      </c>
      <c r="G20" s="10">
        <f t="shared" si="14"/>
        <v>0</v>
      </c>
      <c r="H20" s="10">
        <f>SUM(I20:L20)</f>
        <v>6283.5</v>
      </c>
      <c r="I20" s="361">
        <f>SUM(I21:I25)</f>
        <v>3823.5</v>
      </c>
      <c r="J20" s="361">
        <f t="shared" ref="J20:L20" si="15">SUM(J21:J25)</f>
        <v>2460</v>
      </c>
      <c r="K20" s="361">
        <f t="shared" si="15"/>
        <v>0</v>
      </c>
      <c r="L20" s="361">
        <f t="shared" si="15"/>
        <v>0</v>
      </c>
      <c r="M20" s="11">
        <f>IFERROR(H20/C20*100,"-")</f>
        <v>88.890617926663651</v>
      </c>
      <c r="N20" s="11">
        <f>IFERROR(I20/D20*100,"-")</f>
        <v>82.960857490019094</v>
      </c>
      <c r="O20" s="11">
        <f>IFERROR(J20/E20*100,"-")</f>
        <v>100</v>
      </c>
      <c r="P20" s="11" t="str">
        <f>IFERROR(K20/F20*100,"-")</f>
        <v>-</v>
      </c>
      <c r="Q20" s="130"/>
    </row>
    <row r="21" spans="1:17" s="132" customFormat="1" ht="12.75" hidden="1" outlineLevel="3" x14ac:dyDescent="0.25">
      <c r="A21" s="355"/>
      <c r="B21" s="49" t="s">
        <v>247</v>
      </c>
      <c r="C21" s="12">
        <f t="shared" si="8"/>
        <v>800.7</v>
      </c>
      <c r="D21" s="362">
        <v>800.7</v>
      </c>
      <c r="E21" s="362">
        <v>0</v>
      </c>
      <c r="F21" s="362">
        <v>0</v>
      </c>
      <c r="G21" s="362">
        <v>0</v>
      </c>
      <c r="H21" s="12">
        <f t="shared" si="9"/>
        <v>800.7</v>
      </c>
      <c r="I21" s="362">
        <v>800.7</v>
      </c>
      <c r="J21" s="362">
        <v>0</v>
      </c>
      <c r="K21" s="362">
        <v>0</v>
      </c>
      <c r="L21" s="362">
        <v>0</v>
      </c>
      <c r="M21" s="17">
        <f>IFERROR(H21/C21*100,"-")</f>
        <v>100</v>
      </c>
      <c r="N21" s="17">
        <f>IFERROR(I21/D21*100,"-")</f>
        <v>100</v>
      </c>
      <c r="O21" s="17" t="str">
        <f t="shared" ref="O21:P21" si="16">IFERROR(J21/E21*100,"-")</f>
        <v>-</v>
      </c>
      <c r="P21" s="17" t="str">
        <f t="shared" si="16"/>
        <v>-</v>
      </c>
      <c r="Q21" s="58"/>
    </row>
    <row r="22" spans="1:17" s="132" customFormat="1" ht="12.75" hidden="1" outlineLevel="3" x14ac:dyDescent="0.25">
      <c r="A22" s="355"/>
      <c r="B22" s="49" t="s">
        <v>260</v>
      </c>
      <c r="C22" s="12">
        <f t="shared" si="8"/>
        <v>185.5</v>
      </c>
      <c r="D22" s="362">
        <v>185.5</v>
      </c>
      <c r="E22" s="362">
        <v>0</v>
      </c>
      <c r="F22" s="362">
        <v>0</v>
      </c>
      <c r="G22" s="362">
        <v>0</v>
      </c>
      <c r="H22" s="12">
        <f t="shared" si="9"/>
        <v>185.5</v>
      </c>
      <c r="I22" s="362">
        <v>185.5</v>
      </c>
      <c r="J22" s="362">
        <v>0</v>
      </c>
      <c r="K22" s="362">
        <v>0</v>
      </c>
      <c r="L22" s="362">
        <v>0</v>
      </c>
      <c r="M22" s="17">
        <f t="shared" ref="M22:M25" si="17">IFERROR(H22/C22*100,"-")</f>
        <v>100</v>
      </c>
      <c r="N22" s="17">
        <f t="shared" ref="N22:N25" si="18">IFERROR(I22/D22*100,"-")</f>
        <v>100</v>
      </c>
      <c r="O22" s="17" t="str">
        <f t="shared" ref="O22:O25" si="19">IFERROR(J22/E22*100,"-")</f>
        <v>-</v>
      </c>
      <c r="P22" s="17" t="str">
        <f t="shared" ref="P22:P25" si="20">IFERROR(K22/F22*100,"-")</f>
        <v>-</v>
      </c>
      <c r="Q22" s="96"/>
    </row>
    <row r="23" spans="1:17" s="132" customFormat="1" ht="25.5" hidden="1" outlineLevel="3" x14ac:dyDescent="0.25">
      <c r="A23" s="355"/>
      <c r="B23" s="49" t="s">
        <v>275</v>
      </c>
      <c r="C23" s="12">
        <f t="shared" si="8"/>
        <v>2640.1</v>
      </c>
      <c r="D23" s="362">
        <v>2640.1</v>
      </c>
      <c r="E23" s="362">
        <v>0</v>
      </c>
      <c r="F23" s="362">
        <v>0</v>
      </c>
      <c r="G23" s="362">
        <v>0</v>
      </c>
      <c r="H23" s="12">
        <f t="shared" si="9"/>
        <v>1854.8</v>
      </c>
      <c r="I23" s="362">
        <v>1854.8</v>
      </c>
      <c r="J23" s="362">
        <v>0</v>
      </c>
      <c r="K23" s="362">
        <v>0</v>
      </c>
      <c r="L23" s="362">
        <v>0</v>
      </c>
      <c r="M23" s="17">
        <f t="shared" si="17"/>
        <v>70.254914586568702</v>
      </c>
      <c r="N23" s="17">
        <f t="shared" si="18"/>
        <v>70.254914586568702</v>
      </c>
      <c r="O23" s="17" t="str">
        <f t="shared" si="19"/>
        <v>-</v>
      </c>
      <c r="P23" s="17" t="str">
        <f t="shared" si="20"/>
        <v>-</v>
      </c>
      <c r="Q23" s="96"/>
    </row>
    <row r="24" spans="1:17" s="132" customFormat="1" ht="63" hidden="1" customHeight="1" outlineLevel="3" x14ac:dyDescent="0.25">
      <c r="A24" s="355"/>
      <c r="B24" s="49" t="s">
        <v>296</v>
      </c>
      <c r="C24" s="12">
        <f t="shared" ref="C24" si="21">SUM(D24:G24)</f>
        <v>2589.5</v>
      </c>
      <c r="D24" s="362">
        <v>129.5</v>
      </c>
      <c r="E24" s="362">
        <v>2460</v>
      </c>
      <c r="F24" s="362">
        <v>0</v>
      </c>
      <c r="G24" s="362">
        <v>0</v>
      </c>
      <c r="H24" s="12">
        <f t="shared" ref="H24" si="22">SUM(I24:L24)</f>
        <v>2589.5</v>
      </c>
      <c r="I24" s="362">
        <v>129.5</v>
      </c>
      <c r="J24" s="362">
        <v>2460</v>
      </c>
      <c r="K24" s="362">
        <v>0</v>
      </c>
      <c r="L24" s="362">
        <v>0</v>
      </c>
      <c r="M24" s="17">
        <f t="shared" ref="M24" si="23">IFERROR(H24/C24*100,"-")</f>
        <v>100</v>
      </c>
      <c r="N24" s="17">
        <f t="shared" ref="N24" si="24">IFERROR(I24/D24*100,"-")</f>
        <v>100</v>
      </c>
      <c r="O24" s="17">
        <f t="shared" ref="O24" si="25">IFERROR(J24/E24*100,"-")</f>
        <v>100</v>
      </c>
      <c r="P24" s="17" t="str">
        <f t="shared" ref="P24" si="26">IFERROR(K24/F24*100,"-")</f>
        <v>-</v>
      </c>
      <c r="Q24" s="96"/>
    </row>
    <row r="25" spans="1:17" s="132" customFormat="1" ht="57.75" hidden="1" customHeight="1" outlineLevel="3" x14ac:dyDescent="0.25">
      <c r="A25" s="355"/>
      <c r="B25" s="49" t="s">
        <v>313</v>
      </c>
      <c r="C25" s="12">
        <f t="shared" si="8"/>
        <v>853</v>
      </c>
      <c r="D25" s="362">
        <v>853</v>
      </c>
      <c r="E25" s="362">
        <v>0</v>
      </c>
      <c r="F25" s="362">
        <v>0</v>
      </c>
      <c r="G25" s="362">
        <v>0</v>
      </c>
      <c r="H25" s="12">
        <f t="shared" si="9"/>
        <v>853</v>
      </c>
      <c r="I25" s="362">
        <v>853</v>
      </c>
      <c r="J25" s="362">
        <v>0</v>
      </c>
      <c r="K25" s="362">
        <v>0</v>
      </c>
      <c r="L25" s="362">
        <v>0</v>
      </c>
      <c r="M25" s="17">
        <f t="shared" si="17"/>
        <v>100</v>
      </c>
      <c r="N25" s="17">
        <f t="shared" si="18"/>
        <v>100</v>
      </c>
      <c r="O25" s="17" t="str">
        <f t="shared" si="19"/>
        <v>-</v>
      </c>
      <c r="P25" s="17" t="str">
        <f t="shared" si="20"/>
        <v>-</v>
      </c>
      <c r="Q25" s="96"/>
    </row>
    <row r="26" spans="1:17" s="137" customFormat="1" ht="42.75" hidden="1" customHeight="1" outlineLevel="1" collapsed="1" x14ac:dyDescent="0.25">
      <c r="A26" s="77">
        <v>3</v>
      </c>
      <c r="B26" s="6" t="s">
        <v>204</v>
      </c>
      <c r="C26" s="7">
        <f t="shared" si="8"/>
        <v>46.5</v>
      </c>
      <c r="D26" s="7">
        <f>D27</f>
        <v>46.5</v>
      </c>
      <c r="E26" s="7">
        <f>E27</f>
        <v>0</v>
      </c>
      <c r="F26" s="7">
        <f>F27</f>
        <v>0</v>
      </c>
      <c r="G26" s="7">
        <f>G27</f>
        <v>0</v>
      </c>
      <c r="H26" s="7">
        <f t="shared" si="9"/>
        <v>46.5</v>
      </c>
      <c r="I26" s="7">
        <f>I27</f>
        <v>46.5</v>
      </c>
      <c r="J26" s="7">
        <f>J27</f>
        <v>0</v>
      </c>
      <c r="K26" s="7">
        <f>K27</f>
        <v>0</v>
      </c>
      <c r="L26" s="7">
        <f>L27</f>
        <v>0</v>
      </c>
      <c r="M26" s="7">
        <f t="shared" ref="M26:P52" si="27">IFERROR(H26/C26*100,"-")</f>
        <v>100</v>
      </c>
      <c r="N26" s="7">
        <f t="shared" si="27"/>
        <v>100</v>
      </c>
      <c r="O26" s="7" t="str">
        <f t="shared" si="27"/>
        <v>-</v>
      </c>
      <c r="P26" s="7" t="str">
        <f t="shared" si="27"/>
        <v>-</v>
      </c>
      <c r="Q26" s="136"/>
    </row>
    <row r="27" spans="1:17" s="131" customFormat="1" ht="84.75" hidden="1" customHeight="1" outlineLevel="2" collapsed="1" x14ac:dyDescent="0.25">
      <c r="A27" s="133"/>
      <c r="B27" s="130" t="s">
        <v>209</v>
      </c>
      <c r="C27" s="10">
        <f>SUM(D27:F27)</f>
        <v>46.5</v>
      </c>
      <c r="D27" s="10">
        <f>D28+D29</f>
        <v>46.5</v>
      </c>
      <c r="E27" s="10">
        <f>E28+E29</f>
        <v>0</v>
      </c>
      <c r="F27" s="10">
        <f>F28+F29</f>
        <v>0</v>
      </c>
      <c r="G27" s="10">
        <f>G28+G29</f>
        <v>0</v>
      </c>
      <c r="H27" s="10">
        <f>SUM(I27:L27)</f>
        <v>46.5</v>
      </c>
      <c r="I27" s="10">
        <f>I28+I29</f>
        <v>46.5</v>
      </c>
      <c r="J27" s="10">
        <f>J28+J29</f>
        <v>0</v>
      </c>
      <c r="K27" s="10">
        <f>K28+K29</f>
        <v>0</v>
      </c>
      <c r="L27" s="10">
        <f>L28+L29</f>
        <v>0</v>
      </c>
      <c r="M27" s="11">
        <f t="shared" si="27"/>
        <v>100</v>
      </c>
      <c r="N27" s="11">
        <f t="shared" si="27"/>
        <v>100</v>
      </c>
      <c r="O27" s="11" t="str">
        <f t="shared" si="27"/>
        <v>-</v>
      </c>
      <c r="P27" s="11" t="str">
        <f t="shared" si="27"/>
        <v>-</v>
      </c>
      <c r="Q27" s="130"/>
    </row>
    <row r="28" spans="1:17" s="132" customFormat="1" ht="38.25" hidden="1" outlineLevel="3" x14ac:dyDescent="0.25">
      <c r="A28" s="134"/>
      <c r="B28" s="96" t="s">
        <v>111</v>
      </c>
      <c r="C28" s="12">
        <f t="shared" si="8"/>
        <v>21.1</v>
      </c>
      <c r="D28" s="12">
        <v>21.1</v>
      </c>
      <c r="E28" s="12">
        <v>0</v>
      </c>
      <c r="F28" s="12">
        <v>0</v>
      </c>
      <c r="G28" s="12">
        <v>0</v>
      </c>
      <c r="H28" s="12">
        <f t="shared" si="9"/>
        <v>21.1</v>
      </c>
      <c r="I28" s="12">
        <v>21.1</v>
      </c>
      <c r="J28" s="12">
        <v>0</v>
      </c>
      <c r="K28" s="12">
        <v>0</v>
      </c>
      <c r="L28" s="12">
        <v>0</v>
      </c>
      <c r="M28" s="13">
        <f t="shared" si="27"/>
        <v>100</v>
      </c>
      <c r="N28" s="13">
        <f t="shared" si="27"/>
        <v>100</v>
      </c>
      <c r="O28" s="13" t="str">
        <f t="shared" si="27"/>
        <v>-</v>
      </c>
      <c r="P28" s="13" t="str">
        <f t="shared" si="27"/>
        <v>-</v>
      </c>
      <c r="Q28" s="96" t="s">
        <v>933</v>
      </c>
    </row>
    <row r="29" spans="1:17" s="14" customFormat="1" ht="30" hidden="1" outlineLevel="3" x14ac:dyDescent="0.25">
      <c r="A29" s="134"/>
      <c r="B29" s="18" t="s">
        <v>269</v>
      </c>
      <c r="C29" s="12">
        <f t="shared" si="8"/>
        <v>25.4</v>
      </c>
      <c r="D29" s="12">
        <v>25.4</v>
      </c>
      <c r="E29" s="12">
        <v>0</v>
      </c>
      <c r="F29" s="12">
        <v>0</v>
      </c>
      <c r="G29" s="12">
        <v>0</v>
      </c>
      <c r="H29" s="12">
        <f t="shared" si="9"/>
        <v>25.4</v>
      </c>
      <c r="I29" s="12">
        <v>25.4</v>
      </c>
      <c r="J29" s="12">
        <v>0</v>
      </c>
      <c r="K29" s="12">
        <v>0</v>
      </c>
      <c r="L29" s="12">
        <v>0</v>
      </c>
      <c r="M29" s="13">
        <f t="shared" si="27"/>
        <v>100</v>
      </c>
      <c r="N29" s="13">
        <f t="shared" si="27"/>
        <v>100</v>
      </c>
      <c r="O29" s="13" t="str">
        <f t="shared" si="27"/>
        <v>-</v>
      </c>
      <c r="P29" s="13" t="str">
        <f t="shared" si="27"/>
        <v>-</v>
      </c>
      <c r="Q29" s="37" t="s">
        <v>934</v>
      </c>
    </row>
    <row r="30" spans="1:17" s="282" customFormat="1" ht="32.25" customHeight="1" collapsed="1" x14ac:dyDescent="0.25">
      <c r="A30" s="81"/>
      <c r="B30" s="274" t="s">
        <v>210</v>
      </c>
      <c r="C30" s="280">
        <f t="shared" ref="C30:L30" si="28">C31+C34+C41</f>
        <v>4413.2</v>
      </c>
      <c r="D30" s="280">
        <f t="shared" si="28"/>
        <v>4413.2</v>
      </c>
      <c r="E30" s="280">
        <f t="shared" si="28"/>
        <v>0</v>
      </c>
      <c r="F30" s="280">
        <f t="shared" si="28"/>
        <v>0</v>
      </c>
      <c r="G30" s="280">
        <f t="shared" si="28"/>
        <v>0</v>
      </c>
      <c r="H30" s="280">
        <f t="shared" si="28"/>
        <v>2492.8000000000002</v>
      </c>
      <c r="I30" s="280">
        <f t="shared" si="28"/>
        <v>2492.8000000000002</v>
      </c>
      <c r="J30" s="280">
        <f t="shared" si="28"/>
        <v>0</v>
      </c>
      <c r="K30" s="280">
        <f t="shared" si="28"/>
        <v>0</v>
      </c>
      <c r="L30" s="280">
        <f t="shared" si="28"/>
        <v>0</v>
      </c>
      <c r="M30" s="13">
        <f t="shared" si="27"/>
        <v>56.485090183993478</v>
      </c>
      <c r="N30" s="13">
        <f t="shared" si="27"/>
        <v>56.485090183993478</v>
      </c>
      <c r="O30" s="13" t="str">
        <f t="shared" si="27"/>
        <v>-</v>
      </c>
      <c r="P30" s="13" t="str">
        <f t="shared" si="27"/>
        <v>-</v>
      </c>
      <c r="Q30" s="281"/>
    </row>
    <row r="31" spans="1:17" s="9" customFormat="1" ht="87" hidden="1" customHeight="1" outlineLevel="1" collapsed="1" x14ac:dyDescent="0.25">
      <c r="A31" s="77">
        <v>4</v>
      </c>
      <c r="B31" s="6" t="s">
        <v>211</v>
      </c>
      <c r="C31" s="7">
        <f>SUM(D31:G31)</f>
        <v>120</v>
      </c>
      <c r="D31" s="7">
        <f>SUM(D32:D33)</f>
        <v>120</v>
      </c>
      <c r="E31" s="7">
        <f>SUM(E32:E33)</f>
        <v>0</v>
      </c>
      <c r="F31" s="7">
        <f>SUM(F32:F33)</f>
        <v>0</v>
      </c>
      <c r="G31" s="7">
        <f>SUM(G32:G33)</f>
        <v>0</v>
      </c>
      <c r="H31" s="7">
        <f t="shared" si="9"/>
        <v>120</v>
      </c>
      <c r="I31" s="7">
        <f>SUM(I32:I33)</f>
        <v>120</v>
      </c>
      <c r="J31" s="7">
        <f>SUM(J32:J33)</f>
        <v>0</v>
      </c>
      <c r="K31" s="7">
        <f>SUM(K32:K33)</f>
        <v>0</v>
      </c>
      <c r="L31" s="7">
        <f>SUM(L32:L33)</f>
        <v>0</v>
      </c>
      <c r="M31" s="7">
        <f t="shared" si="27"/>
        <v>100</v>
      </c>
      <c r="N31" s="7">
        <f t="shared" si="27"/>
        <v>100</v>
      </c>
      <c r="O31" s="7" t="str">
        <f t="shared" si="27"/>
        <v>-</v>
      </c>
      <c r="P31" s="7" t="str">
        <f t="shared" si="27"/>
        <v>-</v>
      </c>
      <c r="Q31" s="213"/>
    </row>
    <row r="32" spans="1:17" s="207" customFormat="1" ht="114.75" hidden="1" outlineLevel="3" x14ac:dyDescent="0.25">
      <c r="A32" s="191"/>
      <c r="B32" s="138" t="s">
        <v>212</v>
      </c>
      <c r="C32" s="10">
        <f t="shared" si="8"/>
        <v>40</v>
      </c>
      <c r="D32" s="10">
        <v>40</v>
      </c>
      <c r="E32" s="10">
        <v>0</v>
      </c>
      <c r="F32" s="10">
        <v>0</v>
      </c>
      <c r="G32" s="10">
        <v>0</v>
      </c>
      <c r="H32" s="10">
        <f t="shared" si="9"/>
        <v>40</v>
      </c>
      <c r="I32" s="10">
        <v>40</v>
      </c>
      <c r="J32" s="10">
        <v>0</v>
      </c>
      <c r="K32" s="10">
        <v>0</v>
      </c>
      <c r="L32" s="10">
        <v>0</v>
      </c>
      <c r="M32" s="11">
        <f t="shared" si="27"/>
        <v>100</v>
      </c>
      <c r="N32" s="11">
        <f t="shared" si="27"/>
        <v>100</v>
      </c>
      <c r="O32" s="11" t="str">
        <f t="shared" si="27"/>
        <v>-</v>
      </c>
      <c r="P32" s="11" t="str">
        <f t="shared" si="27"/>
        <v>-</v>
      </c>
      <c r="Q32" s="194"/>
    </row>
    <row r="33" spans="1:33" s="207" customFormat="1" ht="89.25" hidden="1" outlineLevel="3" x14ac:dyDescent="0.25">
      <c r="A33" s="279"/>
      <c r="B33" s="139" t="s">
        <v>213</v>
      </c>
      <c r="C33" s="10">
        <f t="shared" si="8"/>
        <v>80</v>
      </c>
      <c r="D33" s="10">
        <v>80</v>
      </c>
      <c r="E33" s="10">
        <v>0</v>
      </c>
      <c r="F33" s="10">
        <v>0</v>
      </c>
      <c r="G33" s="10">
        <v>0</v>
      </c>
      <c r="H33" s="10">
        <f t="shared" si="9"/>
        <v>80</v>
      </c>
      <c r="I33" s="10">
        <v>80</v>
      </c>
      <c r="J33" s="10">
        <v>0</v>
      </c>
      <c r="K33" s="10">
        <v>0</v>
      </c>
      <c r="L33" s="10">
        <v>0</v>
      </c>
      <c r="M33" s="11">
        <f t="shared" si="27"/>
        <v>100</v>
      </c>
      <c r="N33" s="11">
        <f t="shared" si="27"/>
        <v>100</v>
      </c>
      <c r="O33" s="11" t="str">
        <f t="shared" si="27"/>
        <v>-</v>
      </c>
      <c r="P33" s="11" t="str">
        <f t="shared" si="27"/>
        <v>-</v>
      </c>
      <c r="Q33" s="194"/>
    </row>
    <row r="34" spans="1:33" s="9" customFormat="1" ht="73.5" hidden="1" customHeight="1" outlineLevel="1" x14ac:dyDescent="0.25">
      <c r="A34" s="21">
        <v>5</v>
      </c>
      <c r="B34" s="6" t="s">
        <v>214</v>
      </c>
      <c r="C34" s="7">
        <f t="shared" ref="C34:C44" si="29">SUM(D34:G34)</f>
        <v>4256.2</v>
      </c>
      <c r="D34" s="140">
        <f>D35+D36</f>
        <v>4256.2</v>
      </c>
      <c r="E34" s="140">
        <f>E35+E36</f>
        <v>0</v>
      </c>
      <c r="F34" s="140">
        <f>F35+F36</f>
        <v>0</v>
      </c>
      <c r="G34" s="140">
        <f>G35+G36</f>
        <v>0</v>
      </c>
      <c r="H34" s="7">
        <f t="shared" ref="H34:H44" si="30">SUM(I34:L34)</f>
        <v>2335.8000000000002</v>
      </c>
      <c r="I34" s="140">
        <f>I35+I36</f>
        <v>2335.8000000000002</v>
      </c>
      <c r="J34" s="140">
        <f>J35+J36</f>
        <v>0</v>
      </c>
      <c r="K34" s="140">
        <f>K35+K36</f>
        <v>0</v>
      </c>
      <c r="L34" s="140">
        <f>L35+L36</f>
        <v>0</v>
      </c>
      <c r="M34" s="7">
        <f t="shared" si="27"/>
        <v>54.879939852450555</v>
      </c>
      <c r="N34" s="7">
        <f t="shared" si="27"/>
        <v>54.879939852450555</v>
      </c>
      <c r="O34" s="7" t="str">
        <f t="shared" si="27"/>
        <v>-</v>
      </c>
      <c r="P34" s="7" t="str">
        <f t="shared" si="27"/>
        <v>-</v>
      </c>
      <c r="Q34" s="213"/>
    </row>
    <row r="35" spans="1:33" s="207" customFormat="1" ht="89.25" hidden="1" customHeight="1" outlineLevel="2" x14ac:dyDescent="0.25">
      <c r="A35" s="275"/>
      <c r="B35" s="139" t="s">
        <v>215</v>
      </c>
      <c r="C35" s="10">
        <f t="shared" si="29"/>
        <v>50</v>
      </c>
      <c r="D35" s="10">
        <v>50</v>
      </c>
      <c r="E35" s="10">
        <v>0</v>
      </c>
      <c r="F35" s="10">
        <v>0</v>
      </c>
      <c r="G35" s="10">
        <v>0</v>
      </c>
      <c r="H35" s="10">
        <f t="shared" si="30"/>
        <v>50</v>
      </c>
      <c r="I35" s="10">
        <v>50</v>
      </c>
      <c r="J35" s="10">
        <v>0</v>
      </c>
      <c r="K35" s="10">
        <v>0</v>
      </c>
      <c r="L35" s="10">
        <v>0</v>
      </c>
      <c r="M35" s="11">
        <f t="shared" si="27"/>
        <v>100</v>
      </c>
      <c r="N35" s="11">
        <f t="shared" si="27"/>
        <v>100</v>
      </c>
      <c r="O35" s="11" t="str">
        <f t="shared" si="27"/>
        <v>-</v>
      </c>
      <c r="P35" s="11" t="str">
        <f t="shared" si="27"/>
        <v>-</v>
      </c>
      <c r="Q35" s="194"/>
    </row>
    <row r="36" spans="1:33" s="207" customFormat="1" ht="63.75" hidden="1" outlineLevel="2" x14ac:dyDescent="0.25">
      <c r="A36" s="275"/>
      <c r="B36" s="139" t="s">
        <v>216</v>
      </c>
      <c r="C36" s="10">
        <f>SUM(D36:G36)</f>
        <v>4206.2</v>
      </c>
      <c r="D36" s="10">
        <f>SUM(D37:D40)</f>
        <v>4206.2</v>
      </c>
      <c r="E36" s="10">
        <f t="shared" ref="E36:G36" si="31">SUM(E37:E40)</f>
        <v>0</v>
      </c>
      <c r="F36" s="10">
        <f t="shared" si="31"/>
        <v>0</v>
      </c>
      <c r="G36" s="10">
        <f t="shared" si="31"/>
        <v>0</v>
      </c>
      <c r="H36" s="10">
        <f t="shared" si="30"/>
        <v>2285.8000000000002</v>
      </c>
      <c r="I36" s="10">
        <f>SUM(I37:I40)</f>
        <v>2285.8000000000002</v>
      </c>
      <c r="J36" s="10">
        <f t="shared" ref="J36:L36" si="32">SUM(J37:J40)</f>
        <v>0</v>
      </c>
      <c r="K36" s="10">
        <f t="shared" si="32"/>
        <v>0</v>
      </c>
      <c r="L36" s="10">
        <f t="shared" si="32"/>
        <v>0</v>
      </c>
      <c r="M36" s="11">
        <f t="shared" si="27"/>
        <v>54.343588036707722</v>
      </c>
      <c r="N36" s="11">
        <f t="shared" si="27"/>
        <v>54.343588036707722</v>
      </c>
      <c r="O36" s="11" t="str">
        <f t="shared" si="27"/>
        <v>-</v>
      </c>
      <c r="P36" s="11" t="str">
        <f t="shared" si="27"/>
        <v>-</v>
      </c>
      <c r="Q36" s="278"/>
    </row>
    <row r="37" spans="1:33" s="14" customFormat="1" ht="65.25" hidden="1" customHeight="1" outlineLevel="3" x14ac:dyDescent="0.25">
      <c r="A37" s="276"/>
      <c r="B37" s="283" t="s">
        <v>270</v>
      </c>
      <c r="C37" s="12">
        <f t="shared" si="29"/>
        <v>898</v>
      </c>
      <c r="D37" s="12">
        <v>898</v>
      </c>
      <c r="E37" s="12">
        <v>0</v>
      </c>
      <c r="F37" s="12">
        <v>0</v>
      </c>
      <c r="G37" s="12">
        <v>0</v>
      </c>
      <c r="H37" s="12">
        <f t="shared" si="30"/>
        <v>649.20000000000005</v>
      </c>
      <c r="I37" s="12">
        <v>649.20000000000005</v>
      </c>
      <c r="J37" s="12">
        <v>0</v>
      </c>
      <c r="K37" s="12">
        <v>0</v>
      </c>
      <c r="L37" s="12">
        <v>0</v>
      </c>
      <c r="M37" s="17">
        <f t="shared" ref="M37:M40" si="33">IFERROR(H37/C37*100,"-")</f>
        <v>72.293986636971056</v>
      </c>
      <c r="N37" s="17">
        <f t="shared" ref="N37:N40" si="34">IFERROR(I37/D37*100,"-")</f>
        <v>72.293986636971056</v>
      </c>
      <c r="O37" s="13" t="str">
        <f t="shared" ref="O37:O40" si="35">IFERROR(J37/E37*100,"-")</f>
        <v>-</v>
      </c>
      <c r="P37" s="13" t="str">
        <f t="shared" ref="P37:P40" si="36">IFERROR(K37/F37*100,"-")</f>
        <v>-</v>
      </c>
      <c r="Q37" s="37" t="s">
        <v>966</v>
      </c>
    </row>
    <row r="38" spans="1:33" s="14" customFormat="1" ht="15.75" hidden="1" outlineLevel="3" x14ac:dyDescent="0.25">
      <c r="A38" s="276"/>
      <c r="B38" s="277" t="s">
        <v>271</v>
      </c>
      <c r="C38" s="12">
        <f t="shared" si="29"/>
        <v>175</v>
      </c>
      <c r="D38" s="12">
        <v>175</v>
      </c>
      <c r="E38" s="12">
        <v>0</v>
      </c>
      <c r="F38" s="12">
        <v>0</v>
      </c>
      <c r="G38" s="12">
        <v>0</v>
      </c>
      <c r="H38" s="12">
        <f t="shared" si="30"/>
        <v>175</v>
      </c>
      <c r="I38" s="12">
        <v>175</v>
      </c>
      <c r="J38" s="12">
        <v>0</v>
      </c>
      <c r="K38" s="12">
        <v>0</v>
      </c>
      <c r="L38" s="12">
        <v>0</v>
      </c>
      <c r="M38" s="17">
        <f t="shared" si="33"/>
        <v>100</v>
      </c>
      <c r="N38" s="17">
        <f t="shared" si="34"/>
        <v>100</v>
      </c>
      <c r="O38" s="13" t="str">
        <f t="shared" si="35"/>
        <v>-</v>
      </c>
      <c r="P38" s="13" t="str">
        <f t="shared" si="36"/>
        <v>-</v>
      </c>
      <c r="Q38" s="37"/>
    </row>
    <row r="39" spans="1:33" s="14" customFormat="1" ht="48" hidden="1" customHeight="1" outlineLevel="3" x14ac:dyDescent="0.25">
      <c r="A39" s="276"/>
      <c r="B39" s="277" t="s">
        <v>261</v>
      </c>
      <c r="C39" s="12">
        <f t="shared" si="29"/>
        <v>3078.4</v>
      </c>
      <c r="D39" s="12">
        <v>3078.4</v>
      </c>
      <c r="E39" s="12">
        <v>0</v>
      </c>
      <c r="F39" s="12">
        <v>0</v>
      </c>
      <c r="G39" s="12">
        <v>0</v>
      </c>
      <c r="H39" s="12">
        <f>SUM(I39:L39)</f>
        <v>1406.8</v>
      </c>
      <c r="I39" s="12">
        <v>1406.8</v>
      </c>
      <c r="J39" s="12">
        <v>0</v>
      </c>
      <c r="K39" s="12">
        <v>0</v>
      </c>
      <c r="L39" s="12">
        <v>0</v>
      </c>
      <c r="M39" s="17">
        <f t="shared" si="33"/>
        <v>45.699064449064444</v>
      </c>
      <c r="N39" s="17">
        <f t="shared" si="34"/>
        <v>45.699064449064444</v>
      </c>
      <c r="O39" s="13" t="str">
        <f t="shared" si="35"/>
        <v>-</v>
      </c>
      <c r="P39" s="13" t="str">
        <f t="shared" si="36"/>
        <v>-</v>
      </c>
      <c r="Q39" s="181" t="s">
        <v>967</v>
      </c>
    </row>
    <row r="40" spans="1:33" s="14" customFormat="1" ht="53.25" hidden="1" customHeight="1" outlineLevel="3" x14ac:dyDescent="0.25">
      <c r="A40" s="276"/>
      <c r="B40" s="181" t="s">
        <v>312</v>
      </c>
      <c r="C40" s="12">
        <f t="shared" si="29"/>
        <v>54.8</v>
      </c>
      <c r="D40" s="12">
        <v>54.8</v>
      </c>
      <c r="E40" s="12">
        <v>0</v>
      </c>
      <c r="F40" s="12">
        <v>0</v>
      </c>
      <c r="G40" s="12">
        <v>0</v>
      </c>
      <c r="H40" s="12">
        <f>SUM(I40:L40)</f>
        <v>54.8</v>
      </c>
      <c r="I40" s="12">
        <v>54.8</v>
      </c>
      <c r="J40" s="12">
        <v>0</v>
      </c>
      <c r="K40" s="12">
        <v>0</v>
      </c>
      <c r="L40" s="12">
        <v>0</v>
      </c>
      <c r="M40" s="17">
        <f t="shared" si="33"/>
        <v>100</v>
      </c>
      <c r="N40" s="17">
        <f t="shared" si="34"/>
        <v>100</v>
      </c>
      <c r="O40" s="13" t="str">
        <f t="shared" si="35"/>
        <v>-</v>
      </c>
      <c r="P40" s="13" t="str">
        <f t="shared" si="36"/>
        <v>-</v>
      </c>
      <c r="Q40" s="198"/>
    </row>
    <row r="41" spans="1:33" s="137" customFormat="1" ht="47.25" hidden="1" customHeight="1" outlineLevel="1" collapsed="1" x14ac:dyDescent="0.25">
      <c r="A41" s="103">
        <v>6</v>
      </c>
      <c r="B41" s="6" t="s">
        <v>217</v>
      </c>
      <c r="C41" s="7">
        <f t="shared" si="29"/>
        <v>37</v>
      </c>
      <c r="D41" s="140">
        <f>D42</f>
        <v>37</v>
      </c>
      <c r="E41" s="140">
        <f>E42</f>
        <v>0</v>
      </c>
      <c r="F41" s="140">
        <f>F42</f>
        <v>0</v>
      </c>
      <c r="G41" s="140">
        <f>G42</f>
        <v>0</v>
      </c>
      <c r="H41" s="7">
        <f t="shared" si="30"/>
        <v>37</v>
      </c>
      <c r="I41" s="140">
        <f>I42</f>
        <v>37</v>
      </c>
      <c r="J41" s="140">
        <f>J42</f>
        <v>0</v>
      </c>
      <c r="K41" s="140">
        <f>K42</f>
        <v>0</v>
      </c>
      <c r="L41" s="140">
        <f>L42</f>
        <v>0</v>
      </c>
      <c r="M41" s="7">
        <f t="shared" si="27"/>
        <v>100</v>
      </c>
      <c r="N41" s="7">
        <f t="shared" si="27"/>
        <v>100</v>
      </c>
      <c r="O41" s="7" t="str">
        <f t="shared" si="27"/>
        <v>-</v>
      </c>
      <c r="P41" s="7" t="str">
        <f t="shared" si="27"/>
        <v>-</v>
      </c>
      <c r="Q41" s="136"/>
    </row>
    <row r="42" spans="1:33" s="131" customFormat="1" ht="51" hidden="1" outlineLevel="2" collapsed="1" x14ac:dyDescent="0.2">
      <c r="A42" s="224"/>
      <c r="B42" s="224" t="s">
        <v>218</v>
      </c>
      <c r="C42" s="11">
        <f t="shared" si="29"/>
        <v>37</v>
      </c>
      <c r="D42" s="11">
        <f>SUM(D43:D44)</f>
        <v>37</v>
      </c>
      <c r="E42" s="11">
        <f>SUM(E43:E44)</f>
        <v>0</v>
      </c>
      <c r="F42" s="11">
        <f>SUM(F43:F44)</f>
        <v>0</v>
      </c>
      <c r="G42" s="11">
        <f>SUM(G43:G44)</f>
        <v>0</v>
      </c>
      <c r="H42" s="11">
        <f t="shared" si="30"/>
        <v>37</v>
      </c>
      <c r="I42" s="11">
        <f>SUM(I43:I44)</f>
        <v>37</v>
      </c>
      <c r="J42" s="11">
        <f>SUM(J43:J44)</f>
        <v>0</v>
      </c>
      <c r="K42" s="11">
        <f>SUM(K43:K44)</f>
        <v>0</v>
      </c>
      <c r="L42" s="11">
        <f>SUM(L43:L44)</f>
        <v>0</v>
      </c>
      <c r="M42" s="11">
        <f t="shared" si="27"/>
        <v>100</v>
      </c>
      <c r="N42" s="11">
        <f t="shared" si="27"/>
        <v>100</v>
      </c>
      <c r="O42" s="11" t="str">
        <f t="shared" si="27"/>
        <v>-</v>
      </c>
      <c r="P42" s="11" t="str">
        <f t="shared" si="27"/>
        <v>-</v>
      </c>
      <c r="Q42" s="238"/>
      <c r="R42" s="239"/>
      <c r="S42" s="239"/>
      <c r="T42" s="239"/>
      <c r="U42" s="239"/>
      <c r="V42" s="239"/>
      <c r="W42" s="239"/>
      <c r="X42" s="239"/>
      <c r="Y42" s="239"/>
      <c r="Z42" s="239"/>
      <c r="AA42" s="239"/>
      <c r="AB42" s="239"/>
      <c r="AC42" s="239"/>
      <c r="AD42" s="239"/>
      <c r="AE42" s="239"/>
      <c r="AF42" s="239"/>
      <c r="AG42" s="239"/>
    </row>
    <row r="43" spans="1:33" s="143" customFormat="1" ht="38.25" hidden="1" outlineLevel="3" x14ac:dyDescent="0.25">
      <c r="A43" s="141"/>
      <c r="B43" s="24" t="s">
        <v>219</v>
      </c>
      <c r="C43" s="20">
        <f t="shared" si="29"/>
        <v>11.7</v>
      </c>
      <c r="D43" s="20">
        <v>11.7</v>
      </c>
      <c r="E43" s="20">
        <v>0</v>
      </c>
      <c r="F43" s="20">
        <v>0</v>
      </c>
      <c r="G43" s="20">
        <v>0</v>
      </c>
      <c r="H43" s="20">
        <f t="shared" si="30"/>
        <v>11.7</v>
      </c>
      <c r="I43" s="142">
        <v>11.7</v>
      </c>
      <c r="J43" s="20">
        <v>0</v>
      </c>
      <c r="K43" s="20">
        <v>0</v>
      </c>
      <c r="L43" s="20">
        <v>0</v>
      </c>
      <c r="M43" s="13">
        <f t="shared" si="27"/>
        <v>100</v>
      </c>
      <c r="N43" s="13">
        <f t="shared" si="27"/>
        <v>100</v>
      </c>
      <c r="O43" s="13" t="str">
        <f t="shared" si="27"/>
        <v>-</v>
      </c>
      <c r="P43" s="13" t="str">
        <f t="shared" si="27"/>
        <v>-</v>
      </c>
      <c r="Q43" s="58" t="s">
        <v>325</v>
      </c>
    </row>
    <row r="44" spans="1:33" s="143" customFormat="1" ht="25.5" hidden="1" outlineLevel="3" x14ac:dyDescent="0.25">
      <c r="A44" s="141"/>
      <c r="B44" s="24" t="s">
        <v>110</v>
      </c>
      <c r="C44" s="20">
        <f t="shared" si="29"/>
        <v>25.3</v>
      </c>
      <c r="D44" s="20">
        <v>25.3</v>
      </c>
      <c r="E44" s="20">
        <v>0</v>
      </c>
      <c r="F44" s="20">
        <v>0</v>
      </c>
      <c r="G44" s="20">
        <v>0</v>
      </c>
      <c r="H44" s="20">
        <f t="shared" si="30"/>
        <v>25.3</v>
      </c>
      <c r="I44" s="142">
        <v>25.3</v>
      </c>
      <c r="J44" s="20">
        <v>0</v>
      </c>
      <c r="K44" s="20">
        <v>0</v>
      </c>
      <c r="L44" s="20">
        <v>0</v>
      </c>
      <c r="M44" s="13">
        <f t="shared" si="27"/>
        <v>100</v>
      </c>
      <c r="N44" s="13">
        <f t="shared" si="27"/>
        <v>100</v>
      </c>
      <c r="O44" s="13" t="str">
        <f t="shared" si="27"/>
        <v>-</v>
      </c>
      <c r="P44" s="13" t="str">
        <f t="shared" si="27"/>
        <v>-</v>
      </c>
      <c r="Q44" s="58" t="s">
        <v>903</v>
      </c>
    </row>
    <row r="45" spans="1:33" s="143" customFormat="1" ht="27.75" customHeight="1" collapsed="1" x14ac:dyDescent="0.25">
      <c r="A45" s="141"/>
      <c r="B45" s="274" t="s">
        <v>220</v>
      </c>
      <c r="C45" s="237">
        <f t="shared" ref="C45:L45" si="37">C46+C49+C52</f>
        <v>5655.2</v>
      </c>
      <c r="D45" s="237">
        <f t="shared" si="37"/>
        <v>5655.2</v>
      </c>
      <c r="E45" s="237">
        <f t="shared" si="37"/>
        <v>0</v>
      </c>
      <c r="F45" s="237">
        <f t="shared" si="37"/>
        <v>0</v>
      </c>
      <c r="G45" s="237">
        <f t="shared" si="37"/>
        <v>0</v>
      </c>
      <c r="H45" s="237">
        <f t="shared" si="37"/>
        <v>3677.8</v>
      </c>
      <c r="I45" s="237">
        <f t="shared" si="37"/>
        <v>3677.8</v>
      </c>
      <c r="J45" s="237">
        <f t="shared" si="37"/>
        <v>0</v>
      </c>
      <c r="K45" s="237">
        <f t="shared" si="37"/>
        <v>0</v>
      </c>
      <c r="L45" s="237">
        <f t="shared" si="37"/>
        <v>0</v>
      </c>
      <c r="M45" s="13">
        <f t="shared" si="27"/>
        <v>65.033951053897297</v>
      </c>
      <c r="N45" s="13">
        <f t="shared" si="27"/>
        <v>65.033951053897297</v>
      </c>
      <c r="O45" s="13" t="str">
        <f t="shared" si="27"/>
        <v>-</v>
      </c>
      <c r="P45" s="13" t="str">
        <f t="shared" si="27"/>
        <v>-</v>
      </c>
      <c r="Q45" s="49"/>
    </row>
    <row r="46" spans="1:33" s="137" customFormat="1" ht="87" hidden="1" customHeight="1" outlineLevel="1" x14ac:dyDescent="0.25">
      <c r="A46" s="21">
        <v>7</v>
      </c>
      <c r="B46" s="6" t="s">
        <v>221</v>
      </c>
      <c r="C46" s="7">
        <f t="shared" ref="C46:C55" si="38">SUM(D46:G46)</f>
        <v>134</v>
      </c>
      <c r="D46" s="140">
        <f>SUM(D47:D48)</f>
        <v>134</v>
      </c>
      <c r="E46" s="140">
        <f>SUM(E47:E48)</f>
        <v>0</v>
      </c>
      <c r="F46" s="140">
        <f>SUM(F47:F48)</f>
        <v>0</v>
      </c>
      <c r="G46" s="140">
        <f>SUM(G47:G48)</f>
        <v>0</v>
      </c>
      <c r="H46" s="7">
        <f t="shared" ref="H46:H55" si="39">SUM(I46:L46)</f>
        <v>134</v>
      </c>
      <c r="I46" s="140">
        <f>SUM(I47:I48)</f>
        <v>134</v>
      </c>
      <c r="J46" s="140">
        <f>SUM(J47:J48)</f>
        <v>0</v>
      </c>
      <c r="K46" s="140">
        <f>SUM(K47:K48)</f>
        <v>0</v>
      </c>
      <c r="L46" s="140">
        <f>SUM(L47:L48)</f>
        <v>0</v>
      </c>
      <c r="M46" s="7">
        <f t="shared" si="27"/>
        <v>100</v>
      </c>
      <c r="N46" s="7">
        <f t="shared" si="27"/>
        <v>100</v>
      </c>
      <c r="O46" s="7" t="str">
        <f t="shared" si="27"/>
        <v>-</v>
      </c>
      <c r="P46" s="7" t="str">
        <f t="shared" si="27"/>
        <v>-</v>
      </c>
      <c r="Q46" s="136"/>
    </row>
    <row r="47" spans="1:33" s="131" customFormat="1" ht="165" hidden="1" outlineLevel="3" x14ac:dyDescent="0.25">
      <c r="A47" s="352"/>
      <c r="B47" s="192" t="s">
        <v>222</v>
      </c>
      <c r="C47" s="10">
        <f t="shared" si="38"/>
        <v>40</v>
      </c>
      <c r="D47" s="10">
        <v>40</v>
      </c>
      <c r="E47" s="10">
        <v>0</v>
      </c>
      <c r="F47" s="10">
        <v>0</v>
      </c>
      <c r="G47" s="10">
        <v>0</v>
      </c>
      <c r="H47" s="10">
        <f t="shared" si="39"/>
        <v>40</v>
      </c>
      <c r="I47" s="10">
        <v>40</v>
      </c>
      <c r="J47" s="10">
        <v>0</v>
      </c>
      <c r="K47" s="10">
        <v>0</v>
      </c>
      <c r="L47" s="10">
        <v>0</v>
      </c>
      <c r="M47" s="11">
        <f t="shared" si="27"/>
        <v>100</v>
      </c>
      <c r="N47" s="11">
        <f t="shared" si="27"/>
        <v>100</v>
      </c>
      <c r="O47" s="11" t="str">
        <f t="shared" si="27"/>
        <v>-</v>
      </c>
      <c r="P47" s="11" t="str">
        <f t="shared" si="27"/>
        <v>-</v>
      </c>
      <c r="Q47" s="353" t="s">
        <v>979</v>
      </c>
    </row>
    <row r="48" spans="1:33" s="131" customFormat="1" ht="120" hidden="1" outlineLevel="3" x14ac:dyDescent="0.25">
      <c r="A48" s="352"/>
      <c r="B48" s="192" t="s">
        <v>223</v>
      </c>
      <c r="C48" s="10">
        <f t="shared" si="38"/>
        <v>94</v>
      </c>
      <c r="D48" s="10">
        <v>94</v>
      </c>
      <c r="E48" s="10">
        <v>0</v>
      </c>
      <c r="F48" s="10">
        <v>0</v>
      </c>
      <c r="G48" s="10">
        <v>0</v>
      </c>
      <c r="H48" s="10">
        <f t="shared" si="39"/>
        <v>94</v>
      </c>
      <c r="I48" s="10">
        <v>94</v>
      </c>
      <c r="J48" s="10">
        <v>0</v>
      </c>
      <c r="K48" s="10">
        <v>0</v>
      </c>
      <c r="L48" s="10">
        <v>0</v>
      </c>
      <c r="M48" s="11">
        <f t="shared" si="27"/>
        <v>100</v>
      </c>
      <c r="N48" s="11">
        <f t="shared" si="27"/>
        <v>100</v>
      </c>
      <c r="O48" s="11" t="str">
        <f t="shared" si="27"/>
        <v>-</v>
      </c>
      <c r="P48" s="11" t="str">
        <f t="shared" si="27"/>
        <v>-</v>
      </c>
      <c r="Q48" s="130" t="s">
        <v>980</v>
      </c>
    </row>
    <row r="49" spans="1:17" s="137" customFormat="1" ht="67.5" hidden="1" outlineLevel="1" x14ac:dyDescent="0.25">
      <c r="A49" s="21">
        <v>8</v>
      </c>
      <c r="B49" s="6" t="s">
        <v>224</v>
      </c>
      <c r="C49" s="140">
        <f t="shared" si="38"/>
        <v>5446.2</v>
      </c>
      <c r="D49" s="140">
        <f>D50+D51</f>
        <v>5446.2</v>
      </c>
      <c r="E49" s="140">
        <f>E50+E51</f>
        <v>0</v>
      </c>
      <c r="F49" s="140">
        <f>F50+F51</f>
        <v>0</v>
      </c>
      <c r="G49" s="140">
        <f>G50+G51</f>
        <v>0</v>
      </c>
      <c r="H49" s="140">
        <f t="shared" si="39"/>
        <v>3468.8</v>
      </c>
      <c r="I49" s="140">
        <f>I50+I51</f>
        <v>3468.8</v>
      </c>
      <c r="J49" s="140">
        <f>J50+J51</f>
        <v>0</v>
      </c>
      <c r="K49" s="140">
        <f>K50+K51</f>
        <v>0</v>
      </c>
      <c r="L49" s="140">
        <f>L50+L51</f>
        <v>0</v>
      </c>
      <c r="M49" s="7">
        <f t="shared" si="27"/>
        <v>63.692115603540088</v>
      </c>
      <c r="N49" s="7">
        <f t="shared" si="27"/>
        <v>63.692115603540088</v>
      </c>
      <c r="O49" s="7" t="str">
        <f t="shared" si="27"/>
        <v>-</v>
      </c>
      <c r="P49" s="7" t="str">
        <f t="shared" si="27"/>
        <v>-</v>
      </c>
      <c r="Q49" s="136"/>
    </row>
    <row r="50" spans="1:17" s="131" customFormat="1" ht="101.25" hidden="1" customHeight="1" outlineLevel="3" x14ac:dyDescent="0.25">
      <c r="A50" s="192"/>
      <c r="B50" s="192" t="s">
        <v>225</v>
      </c>
      <c r="C50" s="144">
        <f t="shared" si="38"/>
        <v>50</v>
      </c>
      <c r="D50" s="10">
        <v>50</v>
      </c>
      <c r="E50" s="10">
        <v>0</v>
      </c>
      <c r="F50" s="10">
        <v>0</v>
      </c>
      <c r="G50" s="10">
        <v>0</v>
      </c>
      <c r="H50" s="144">
        <f t="shared" si="39"/>
        <v>50</v>
      </c>
      <c r="I50" s="10">
        <v>50</v>
      </c>
      <c r="J50" s="10">
        <v>0</v>
      </c>
      <c r="K50" s="10">
        <v>0</v>
      </c>
      <c r="L50" s="10">
        <v>0</v>
      </c>
      <c r="M50" s="11">
        <f t="shared" si="27"/>
        <v>100</v>
      </c>
      <c r="N50" s="11">
        <f t="shared" si="27"/>
        <v>100</v>
      </c>
      <c r="O50" s="11" t="str">
        <f t="shared" si="27"/>
        <v>-</v>
      </c>
      <c r="P50" s="11" t="str">
        <f t="shared" si="27"/>
        <v>-</v>
      </c>
      <c r="Q50" s="130"/>
    </row>
    <row r="51" spans="1:17" s="131" customFormat="1" ht="75" hidden="1" outlineLevel="3" x14ac:dyDescent="0.25">
      <c r="A51" s="192"/>
      <c r="B51" s="192" t="s">
        <v>226</v>
      </c>
      <c r="C51" s="144">
        <f t="shared" si="38"/>
        <v>5396.2</v>
      </c>
      <c r="D51" s="10">
        <v>5396.2</v>
      </c>
      <c r="E51" s="10">
        <v>0</v>
      </c>
      <c r="F51" s="10">
        <v>0</v>
      </c>
      <c r="G51" s="10">
        <v>0</v>
      </c>
      <c r="H51" s="144">
        <f t="shared" si="39"/>
        <v>3418.8</v>
      </c>
      <c r="I51" s="10">
        <v>3418.8</v>
      </c>
      <c r="J51" s="10">
        <v>0</v>
      </c>
      <c r="K51" s="10">
        <v>0</v>
      </c>
      <c r="L51" s="10">
        <v>0</v>
      </c>
      <c r="M51" s="11">
        <f t="shared" si="27"/>
        <v>63.355694748156111</v>
      </c>
      <c r="N51" s="11">
        <f t="shared" si="27"/>
        <v>63.355694748156111</v>
      </c>
      <c r="O51" s="11" t="str">
        <f t="shared" si="27"/>
        <v>-</v>
      </c>
      <c r="P51" s="11" t="str">
        <f t="shared" si="27"/>
        <v>-</v>
      </c>
      <c r="Q51" s="130"/>
    </row>
    <row r="52" spans="1:17" s="137" customFormat="1" ht="42" hidden="1" customHeight="1" outlineLevel="1" x14ac:dyDescent="0.25">
      <c r="A52" s="21">
        <v>9</v>
      </c>
      <c r="B52" s="6" t="s">
        <v>227</v>
      </c>
      <c r="C52" s="140">
        <f t="shared" si="38"/>
        <v>75</v>
      </c>
      <c r="D52" s="140">
        <f>D53</f>
        <v>75</v>
      </c>
      <c r="E52" s="140">
        <f>E53</f>
        <v>0</v>
      </c>
      <c r="F52" s="140">
        <f>F53</f>
        <v>0</v>
      </c>
      <c r="G52" s="140">
        <f>G53</f>
        <v>0</v>
      </c>
      <c r="H52" s="140">
        <f t="shared" si="39"/>
        <v>75</v>
      </c>
      <c r="I52" s="140">
        <f>I53</f>
        <v>75</v>
      </c>
      <c r="J52" s="140">
        <f>J53</f>
        <v>0</v>
      </c>
      <c r="K52" s="140">
        <f>K53</f>
        <v>0</v>
      </c>
      <c r="L52" s="140">
        <f>L53</f>
        <v>0</v>
      </c>
      <c r="M52" s="7">
        <f t="shared" si="27"/>
        <v>100</v>
      </c>
      <c r="N52" s="7">
        <f t="shared" si="27"/>
        <v>100</v>
      </c>
      <c r="O52" s="7" t="str">
        <f t="shared" si="27"/>
        <v>-</v>
      </c>
      <c r="P52" s="7" t="str">
        <f t="shared" si="27"/>
        <v>-</v>
      </c>
      <c r="Q52" s="136"/>
    </row>
    <row r="53" spans="1:17" s="131" customFormat="1" ht="75" hidden="1" outlineLevel="2" x14ac:dyDescent="0.25">
      <c r="A53" s="354"/>
      <c r="B53" s="192" t="s">
        <v>228</v>
      </c>
      <c r="C53" s="144">
        <f t="shared" si="38"/>
        <v>75</v>
      </c>
      <c r="D53" s="144">
        <f>D54+D55</f>
        <v>75</v>
      </c>
      <c r="E53" s="144">
        <f>E54+E55</f>
        <v>0</v>
      </c>
      <c r="F53" s="144">
        <f>F54+F55</f>
        <v>0</v>
      </c>
      <c r="G53" s="144">
        <f>G54+G55</f>
        <v>0</v>
      </c>
      <c r="H53" s="144">
        <f t="shared" si="39"/>
        <v>75</v>
      </c>
      <c r="I53" s="144">
        <f>I54+I55</f>
        <v>75</v>
      </c>
      <c r="J53" s="144">
        <f>J54+J55</f>
        <v>0</v>
      </c>
      <c r="K53" s="144">
        <f>K54+K55</f>
        <v>0</v>
      </c>
      <c r="L53" s="144">
        <f>L54+L55</f>
        <v>0</v>
      </c>
      <c r="M53" s="11">
        <f t="shared" ref="M53:M54" si="40">IFERROR(H53/C53*100,"-")</f>
        <v>100</v>
      </c>
      <c r="N53" s="11">
        <f t="shared" ref="N53" si="41">IFERROR(I53/D53*100,"-")</f>
        <v>100</v>
      </c>
      <c r="O53" s="11" t="str">
        <f t="shared" ref="O53:O54" si="42">IFERROR(J53/E53*100,"-")</f>
        <v>-</v>
      </c>
      <c r="P53" s="11" t="str">
        <f t="shared" ref="P53:P54" si="43">IFERROR(K53/F53*100,"-")</f>
        <v>-</v>
      </c>
      <c r="Q53" s="130"/>
    </row>
    <row r="54" spans="1:17" s="132" customFormat="1" ht="45" hidden="1" outlineLevel="3" x14ac:dyDescent="0.25">
      <c r="A54" s="355"/>
      <c r="B54" s="195" t="s">
        <v>219</v>
      </c>
      <c r="C54" s="142">
        <f t="shared" si="38"/>
        <v>53.8</v>
      </c>
      <c r="D54" s="226">
        <v>53.8</v>
      </c>
      <c r="E54" s="226">
        <v>0</v>
      </c>
      <c r="F54" s="226">
        <v>0</v>
      </c>
      <c r="G54" s="226">
        <v>0</v>
      </c>
      <c r="H54" s="142">
        <f t="shared" si="39"/>
        <v>53.8</v>
      </c>
      <c r="I54" s="226">
        <v>53.8</v>
      </c>
      <c r="J54" s="226">
        <v>0</v>
      </c>
      <c r="K54" s="226">
        <v>0</v>
      </c>
      <c r="L54" s="226">
        <v>0</v>
      </c>
      <c r="M54" s="13">
        <f t="shared" si="40"/>
        <v>100</v>
      </c>
      <c r="N54" s="13">
        <f>IFERROR(I54/D54*100,"-")</f>
        <v>100</v>
      </c>
      <c r="O54" s="13" t="str">
        <f t="shared" si="42"/>
        <v>-</v>
      </c>
      <c r="P54" s="13" t="str">
        <f t="shared" si="43"/>
        <v>-</v>
      </c>
      <c r="Q54" s="96"/>
    </row>
    <row r="55" spans="1:17" s="143" customFormat="1" ht="30" hidden="1" customHeight="1" outlineLevel="3" x14ac:dyDescent="0.25">
      <c r="A55" s="141"/>
      <c r="B55" s="195" t="s">
        <v>110</v>
      </c>
      <c r="C55" s="142">
        <f t="shared" si="38"/>
        <v>21.2</v>
      </c>
      <c r="D55" s="226">
        <v>21.2</v>
      </c>
      <c r="E55" s="226">
        <v>0</v>
      </c>
      <c r="F55" s="226">
        <v>0</v>
      </c>
      <c r="G55" s="226">
        <v>0</v>
      </c>
      <c r="H55" s="142">
        <f t="shared" si="39"/>
        <v>21.2</v>
      </c>
      <c r="I55" s="226">
        <v>21.2</v>
      </c>
      <c r="J55" s="226">
        <v>0</v>
      </c>
      <c r="K55" s="226">
        <v>0</v>
      </c>
      <c r="L55" s="226">
        <v>0</v>
      </c>
      <c r="M55" s="17">
        <f t="shared" ref="M55:P71" si="44">IFERROR(H55/C55*100,"-")</f>
        <v>100</v>
      </c>
      <c r="N55" s="17">
        <f t="shared" si="44"/>
        <v>100</v>
      </c>
      <c r="O55" s="13" t="str">
        <f t="shared" si="44"/>
        <v>-</v>
      </c>
      <c r="P55" s="13" t="str">
        <f t="shared" si="44"/>
        <v>-</v>
      </c>
      <c r="Q55" s="49"/>
    </row>
    <row r="56" spans="1:17" s="143" customFormat="1" ht="27.75" customHeight="1" collapsed="1" x14ac:dyDescent="0.25">
      <c r="A56" s="141"/>
      <c r="B56" s="274" t="s">
        <v>229</v>
      </c>
      <c r="C56" s="237">
        <f t="shared" ref="C56:L56" si="45">C57+C60+C67</f>
        <v>6031.9</v>
      </c>
      <c r="D56" s="237">
        <f t="shared" si="45"/>
        <v>6031.9</v>
      </c>
      <c r="E56" s="237">
        <f t="shared" si="45"/>
        <v>0</v>
      </c>
      <c r="F56" s="237">
        <f t="shared" si="45"/>
        <v>0</v>
      </c>
      <c r="G56" s="237">
        <f t="shared" si="45"/>
        <v>0</v>
      </c>
      <c r="H56" s="237">
        <f t="shared" si="45"/>
        <v>4581.8</v>
      </c>
      <c r="I56" s="237">
        <f t="shared" si="45"/>
        <v>4581.8</v>
      </c>
      <c r="J56" s="237">
        <f t="shared" si="45"/>
        <v>0</v>
      </c>
      <c r="K56" s="237">
        <f t="shared" si="45"/>
        <v>0</v>
      </c>
      <c r="L56" s="237">
        <f t="shared" si="45"/>
        <v>0</v>
      </c>
      <c r="M56" s="23">
        <f t="shared" si="44"/>
        <v>75.959482086904629</v>
      </c>
      <c r="N56" s="23">
        <f t="shared" si="44"/>
        <v>75.959482086904629</v>
      </c>
      <c r="O56" s="23" t="str">
        <f t="shared" si="44"/>
        <v>-</v>
      </c>
      <c r="P56" s="23" t="str">
        <f t="shared" si="44"/>
        <v>-</v>
      </c>
      <c r="Q56" s="49"/>
    </row>
    <row r="57" spans="1:17" s="317" customFormat="1" ht="87" hidden="1" customHeight="1" outlineLevel="1" collapsed="1" x14ac:dyDescent="0.25">
      <c r="A57" s="313">
        <v>10</v>
      </c>
      <c r="B57" s="297" t="s">
        <v>230</v>
      </c>
      <c r="C57" s="314">
        <f t="shared" ref="C57:C75" si="46">SUM(D57:G57)</f>
        <v>70</v>
      </c>
      <c r="D57" s="314">
        <f>SUM(D58:D59)</f>
        <v>70</v>
      </c>
      <c r="E57" s="314">
        <f>SUM(E58:E59)</f>
        <v>0</v>
      </c>
      <c r="F57" s="314">
        <f>SUM(F58:F59)</f>
        <v>0</v>
      </c>
      <c r="G57" s="314">
        <f>SUM(G58:G59)</f>
        <v>0</v>
      </c>
      <c r="H57" s="314">
        <f t="shared" ref="H57:H74" si="47">SUM(I57:L57)</f>
        <v>68</v>
      </c>
      <c r="I57" s="314">
        <f>SUM(I58:I59)</f>
        <v>68</v>
      </c>
      <c r="J57" s="314">
        <f>SUM(J58:J59)</f>
        <v>0</v>
      </c>
      <c r="K57" s="314">
        <f>SUM(K58:K59)</f>
        <v>0</v>
      </c>
      <c r="L57" s="314">
        <f>SUM(L58:L59)</f>
        <v>0</v>
      </c>
      <c r="M57" s="301">
        <f t="shared" si="44"/>
        <v>97.142857142857139</v>
      </c>
      <c r="N57" s="301">
        <f t="shared" si="44"/>
        <v>97.142857142857139</v>
      </c>
      <c r="O57" s="301" t="str">
        <f t="shared" si="44"/>
        <v>-</v>
      </c>
      <c r="P57" s="301" t="str">
        <f t="shared" si="44"/>
        <v>-</v>
      </c>
      <c r="Q57" s="316"/>
    </row>
    <row r="58" spans="1:17" s="324" customFormat="1" ht="135" hidden="1" outlineLevel="3" x14ac:dyDescent="0.25">
      <c r="A58" s="340"/>
      <c r="B58" s="319" t="s">
        <v>231</v>
      </c>
      <c r="C58" s="322">
        <f t="shared" si="46"/>
        <v>40</v>
      </c>
      <c r="D58" s="322">
        <v>40</v>
      </c>
      <c r="E58" s="322">
        <v>0</v>
      </c>
      <c r="F58" s="322">
        <v>0</v>
      </c>
      <c r="G58" s="322">
        <v>0</v>
      </c>
      <c r="H58" s="322">
        <f t="shared" si="47"/>
        <v>40</v>
      </c>
      <c r="I58" s="322">
        <v>40</v>
      </c>
      <c r="J58" s="322">
        <v>0</v>
      </c>
      <c r="K58" s="322">
        <v>0</v>
      </c>
      <c r="L58" s="322">
        <v>0</v>
      </c>
      <c r="M58" s="322">
        <f t="shared" ref="M58" si="48">IFERROR(H58/C58*100,"-")</f>
        <v>100</v>
      </c>
      <c r="N58" s="322">
        <f t="shared" ref="N58" si="49">IFERROR(I58/D58*100,"-")</f>
        <v>100</v>
      </c>
      <c r="O58" s="322" t="str">
        <f t="shared" ref="O58" si="50">IFERROR(J58/E58*100,"-")</f>
        <v>-</v>
      </c>
      <c r="P58" s="322" t="str">
        <f t="shared" ref="P58" si="51">IFERROR(K58/F58*100,"-")</f>
        <v>-</v>
      </c>
      <c r="Q58" s="323" t="s">
        <v>949</v>
      </c>
    </row>
    <row r="59" spans="1:17" s="324" customFormat="1" ht="94.5" hidden="1" outlineLevel="3" x14ac:dyDescent="0.25">
      <c r="A59" s="325"/>
      <c r="B59" s="319" t="s">
        <v>232</v>
      </c>
      <c r="C59" s="322">
        <f t="shared" si="46"/>
        <v>30</v>
      </c>
      <c r="D59" s="322">
        <v>30</v>
      </c>
      <c r="E59" s="322">
        <v>0</v>
      </c>
      <c r="F59" s="322">
        <v>0</v>
      </c>
      <c r="G59" s="322">
        <v>0</v>
      </c>
      <c r="H59" s="322">
        <f t="shared" si="47"/>
        <v>28</v>
      </c>
      <c r="I59" s="322">
        <v>28</v>
      </c>
      <c r="J59" s="322">
        <v>0</v>
      </c>
      <c r="K59" s="322">
        <v>0</v>
      </c>
      <c r="L59" s="322">
        <v>0</v>
      </c>
      <c r="M59" s="322">
        <f t="shared" si="44"/>
        <v>93.333333333333329</v>
      </c>
      <c r="N59" s="322">
        <f t="shared" si="44"/>
        <v>93.333333333333329</v>
      </c>
      <c r="O59" s="322" t="str">
        <f t="shared" si="44"/>
        <v>-</v>
      </c>
      <c r="P59" s="322" t="str">
        <f t="shared" si="44"/>
        <v>-</v>
      </c>
      <c r="Q59" s="323" t="s">
        <v>950</v>
      </c>
    </row>
    <row r="60" spans="1:17" s="317" customFormat="1" ht="74.25" hidden="1" customHeight="1" outlineLevel="1" collapsed="1" x14ac:dyDescent="0.25">
      <c r="A60" s="313">
        <v>11</v>
      </c>
      <c r="B60" s="297" t="s">
        <v>233</v>
      </c>
      <c r="C60" s="314">
        <f t="shared" si="46"/>
        <v>5885.9</v>
      </c>
      <c r="D60" s="314">
        <f>D61+D62</f>
        <v>5885.9</v>
      </c>
      <c r="E60" s="314">
        <f t="shared" ref="E60:G60" si="52">E61+E62</f>
        <v>0</v>
      </c>
      <c r="F60" s="314">
        <f t="shared" si="52"/>
        <v>0</v>
      </c>
      <c r="G60" s="314">
        <f t="shared" si="52"/>
        <v>0</v>
      </c>
      <c r="H60" s="314">
        <f t="shared" si="47"/>
        <v>4437.8</v>
      </c>
      <c r="I60" s="314">
        <f>I61+I62</f>
        <v>4437.8</v>
      </c>
      <c r="J60" s="314">
        <f t="shared" ref="J60:L60" si="53">J61+J62</f>
        <v>0</v>
      </c>
      <c r="K60" s="314">
        <f t="shared" si="53"/>
        <v>0</v>
      </c>
      <c r="L60" s="314">
        <f t="shared" si="53"/>
        <v>0</v>
      </c>
      <c r="M60" s="301">
        <f t="shared" si="44"/>
        <v>75.397135527277058</v>
      </c>
      <c r="N60" s="301">
        <f t="shared" si="44"/>
        <v>75.397135527277058</v>
      </c>
      <c r="O60" s="301" t="str">
        <f t="shared" si="44"/>
        <v>-</v>
      </c>
      <c r="P60" s="301" t="str">
        <f t="shared" si="44"/>
        <v>-</v>
      </c>
      <c r="Q60" s="316"/>
    </row>
    <row r="61" spans="1:17" s="324" customFormat="1" ht="94.5" hidden="1" outlineLevel="2" x14ac:dyDescent="0.25">
      <c r="A61" s="335"/>
      <c r="B61" s="319" t="s">
        <v>234</v>
      </c>
      <c r="C61" s="320">
        <f t="shared" si="46"/>
        <v>100</v>
      </c>
      <c r="D61" s="320">
        <v>100</v>
      </c>
      <c r="E61" s="320">
        <v>0</v>
      </c>
      <c r="F61" s="320">
        <v>0</v>
      </c>
      <c r="G61" s="320">
        <v>0</v>
      </c>
      <c r="H61" s="320">
        <f t="shared" si="47"/>
        <v>100</v>
      </c>
      <c r="I61" s="320">
        <v>100</v>
      </c>
      <c r="J61" s="320">
        <v>0</v>
      </c>
      <c r="K61" s="320">
        <v>0</v>
      </c>
      <c r="L61" s="320">
        <v>0</v>
      </c>
      <c r="M61" s="322">
        <f t="shared" si="44"/>
        <v>100</v>
      </c>
      <c r="N61" s="322">
        <f t="shared" si="44"/>
        <v>100</v>
      </c>
      <c r="O61" s="322" t="str">
        <f t="shared" si="44"/>
        <v>-</v>
      </c>
      <c r="P61" s="322" t="str">
        <f t="shared" si="44"/>
        <v>-</v>
      </c>
      <c r="Q61" s="323" t="s">
        <v>898</v>
      </c>
    </row>
    <row r="62" spans="1:17" s="324" customFormat="1" ht="70.5" hidden="1" customHeight="1" outlineLevel="2" collapsed="1" x14ac:dyDescent="0.25">
      <c r="A62" s="325"/>
      <c r="B62" s="319" t="s">
        <v>235</v>
      </c>
      <c r="C62" s="320">
        <f t="shared" si="46"/>
        <v>5785.9</v>
      </c>
      <c r="D62" s="322">
        <f>SUM(D63:D66)</f>
        <v>5785.9</v>
      </c>
      <c r="E62" s="322">
        <f>SUM(E63:E65)</f>
        <v>0</v>
      </c>
      <c r="F62" s="322">
        <f>SUM(F63:F65)</f>
        <v>0</v>
      </c>
      <c r="G62" s="322">
        <f>SUM(G63:G65)</f>
        <v>0</v>
      </c>
      <c r="H62" s="320">
        <f t="shared" si="47"/>
        <v>4337.8</v>
      </c>
      <c r="I62" s="322">
        <f>SUM(I63:I66)</f>
        <v>4337.8</v>
      </c>
      <c r="J62" s="322">
        <f>SUM(J63:J65)</f>
        <v>0</v>
      </c>
      <c r="K62" s="322">
        <f>SUM(K63:K65)</f>
        <v>0</v>
      </c>
      <c r="L62" s="322">
        <f>SUM(L63:L65)</f>
        <v>0</v>
      </c>
      <c r="M62" s="322">
        <f t="shared" si="44"/>
        <v>74.971914481757381</v>
      </c>
      <c r="N62" s="322">
        <f t="shared" si="44"/>
        <v>74.971914481757381</v>
      </c>
      <c r="O62" s="322" t="str">
        <f t="shared" si="44"/>
        <v>-</v>
      </c>
      <c r="P62" s="322" t="str">
        <f t="shared" si="44"/>
        <v>-</v>
      </c>
      <c r="Q62" s="323"/>
    </row>
    <row r="63" spans="1:17" s="339" customFormat="1" ht="25.5" hidden="1" outlineLevel="3" x14ac:dyDescent="0.25">
      <c r="A63" s="336"/>
      <c r="B63" s="327" t="s">
        <v>270</v>
      </c>
      <c r="C63" s="337">
        <f t="shared" si="46"/>
        <v>450</v>
      </c>
      <c r="D63" s="338">
        <v>450</v>
      </c>
      <c r="E63" s="338">
        <v>0</v>
      </c>
      <c r="F63" s="338">
        <v>0</v>
      </c>
      <c r="G63" s="338">
        <v>0</v>
      </c>
      <c r="H63" s="337">
        <f t="shared" si="47"/>
        <v>450</v>
      </c>
      <c r="I63" s="338">
        <v>450</v>
      </c>
      <c r="J63" s="338">
        <v>0</v>
      </c>
      <c r="K63" s="338">
        <v>0</v>
      </c>
      <c r="L63" s="338">
        <v>0</v>
      </c>
      <c r="M63" s="286">
        <f t="shared" si="44"/>
        <v>100</v>
      </c>
      <c r="N63" s="286">
        <f t="shared" si="44"/>
        <v>100</v>
      </c>
      <c r="O63" s="286" t="str">
        <f t="shared" si="44"/>
        <v>-</v>
      </c>
      <c r="P63" s="286" t="str">
        <f t="shared" si="44"/>
        <v>-</v>
      </c>
      <c r="Q63" s="285" t="s">
        <v>479</v>
      </c>
    </row>
    <row r="64" spans="1:17" s="339" customFormat="1" ht="40.5" hidden="1" outlineLevel="3" x14ac:dyDescent="0.25">
      <c r="A64" s="336"/>
      <c r="B64" s="327" t="s">
        <v>261</v>
      </c>
      <c r="C64" s="337">
        <f t="shared" si="46"/>
        <v>4897.8999999999996</v>
      </c>
      <c r="D64" s="338">
        <v>4897.8999999999996</v>
      </c>
      <c r="E64" s="338">
        <v>0</v>
      </c>
      <c r="F64" s="338">
        <v>0</v>
      </c>
      <c r="G64" s="338">
        <v>0</v>
      </c>
      <c r="H64" s="337">
        <f t="shared" si="47"/>
        <v>3476.5</v>
      </c>
      <c r="I64" s="338">
        <v>3476.5</v>
      </c>
      <c r="J64" s="338">
        <v>0</v>
      </c>
      <c r="K64" s="338">
        <v>0</v>
      </c>
      <c r="L64" s="338">
        <v>0</v>
      </c>
      <c r="M64" s="286">
        <f t="shared" si="44"/>
        <v>70.979399334408626</v>
      </c>
      <c r="N64" s="286">
        <f t="shared" si="44"/>
        <v>70.979399334408626</v>
      </c>
      <c r="O64" s="286" t="str">
        <f t="shared" si="44"/>
        <v>-</v>
      </c>
      <c r="P64" s="286" t="str">
        <f t="shared" si="44"/>
        <v>-</v>
      </c>
      <c r="Q64" s="285"/>
    </row>
    <row r="65" spans="1:17" s="339" customFormat="1" ht="13.5" hidden="1" outlineLevel="3" x14ac:dyDescent="0.25">
      <c r="A65" s="336"/>
      <c r="B65" s="327" t="s">
        <v>271</v>
      </c>
      <c r="C65" s="337">
        <f t="shared" si="46"/>
        <v>158</v>
      </c>
      <c r="D65" s="338">
        <v>158</v>
      </c>
      <c r="E65" s="338">
        <v>0</v>
      </c>
      <c r="F65" s="338">
        <v>0</v>
      </c>
      <c r="G65" s="338">
        <v>0</v>
      </c>
      <c r="H65" s="337">
        <f t="shared" si="47"/>
        <v>157.9</v>
      </c>
      <c r="I65" s="338">
        <v>157.9</v>
      </c>
      <c r="J65" s="338">
        <v>0</v>
      </c>
      <c r="K65" s="338">
        <v>0</v>
      </c>
      <c r="L65" s="338">
        <v>0</v>
      </c>
      <c r="M65" s="286">
        <f t="shared" si="44"/>
        <v>99.936708860759495</v>
      </c>
      <c r="N65" s="286">
        <f t="shared" si="44"/>
        <v>99.936708860759495</v>
      </c>
      <c r="O65" s="286" t="str">
        <f t="shared" si="44"/>
        <v>-</v>
      </c>
      <c r="P65" s="286" t="str">
        <f t="shared" si="44"/>
        <v>-</v>
      </c>
      <c r="Q65" s="285" t="s">
        <v>853</v>
      </c>
    </row>
    <row r="66" spans="1:17" s="339" customFormat="1" ht="40.5" hidden="1" outlineLevel="3" x14ac:dyDescent="0.25">
      <c r="A66" s="336"/>
      <c r="B66" s="327" t="s">
        <v>312</v>
      </c>
      <c r="C66" s="337">
        <f t="shared" si="46"/>
        <v>280</v>
      </c>
      <c r="D66" s="338">
        <v>280</v>
      </c>
      <c r="E66" s="338">
        <v>0</v>
      </c>
      <c r="F66" s="338">
        <v>0</v>
      </c>
      <c r="G66" s="338">
        <v>0</v>
      </c>
      <c r="H66" s="337">
        <f t="shared" si="47"/>
        <v>253.4</v>
      </c>
      <c r="I66" s="338">
        <v>253.4</v>
      </c>
      <c r="J66" s="338">
        <v>0</v>
      </c>
      <c r="K66" s="338">
        <v>0</v>
      </c>
      <c r="L66" s="338">
        <v>0</v>
      </c>
      <c r="M66" s="286">
        <f t="shared" si="44"/>
        <v>90.5</v>
      </c>
      <c r="N66" s="286">
        <f t="shared" ref="N66" si="54">IFERROR(I66/D66*100,"-")</f>
        <v>90.5</v>
      </c>
      <c r="O66" s="286" t="str">
        <f t="shared" ref="O66" si="55">IFERROR(J66/E66*100,"-")</f>
        <v>-</v>
      </c>
      <c r="P66" s="286" t="str">
        <f t="shared" ref="P66" si="56">IFERROR(K66/F66*100,"-")</f>
        <v>-</v>
      </c>
      <c r="Q66" s="285" t="s">
        <v>480</v>
      </c>
    </row>
    <row r="67" spans="1:17" s="317" customFormat="1" ht="42" hidden="1" customHeight="1" outlineLevel="1" collapsed="1" x14ac:dyDescent="0.25">
      <c r="A67" s="313">
        <v>12</v>
      </c>
      <c r="B67" s="297" t="s">
        <v>236</v>
      </c>
      <c r="C67" s="314">
        <f t="shared" si="46"/>
        <v>76</v>
      </c>
      <c r="D67" s="314">
        <f>D68</f>
        <v>76</v>
      </c>
      <c r="E67" s="314">
        <f>E68</f>
        <v>0</v>
      </c>
      <c r="F67" s="314">
        <f>F68</f>
        <v>0</v>
      </c>
      <c r="G67" s="314">
        <f>G68</f>
        <v>0</v>
      </c>
      <c r="H67" s="314">
        <f t="shared" si="47"/>
        <v>76</v>
      </c>
      <c r="I67" s="314">
        <f>I68</f>
        <v>76</v>
      </c>
      <c r="J67" s="314">
        <f>J68</f>
        <v>0</v>
      </c>
      <c r="K67" s="314">
        <f>K68</f>
        <v>0</v>
      </c>
      <c r="L67" s="314">
        <f>L68</f>
        <v>0</v>
      </c>
      <c r="M67" s="301">
        <f t="shared" si="44"/>
        <v>100</v>
      </c>
      <c r="N67" s="301">
        <f t="shared" si="44"/>
        <v>100</v>
      </c>
      <c r="O67" s="301" t="str">
        <f t="shared" si="44"/>
        <v>-</v>
      </c>
      <c r="P67" s="301" t="str">
        <f t="shared" si="44"/>
        <v>-</v>
      </c>
      <c r="Q67" s="316"/>
    </row>
    <row r="68" spans="1:17" s="324" customFormat="1" ht="64.5" hidden="1" customHeight="1" outlineLevel="2" x14ac:dyDescent="0.25">
      <c r="A68" s="331"/>
      <c r="B68" s="319" t="s">
        <v>237</v>
      </c>
      <c r="C68" s="332">
        <f t="shared" si="46"/>
        <v>76</v>
      </c>
      <c r="D68" s="333">
        <f>SUM(D69:D70)</f>
        <v>76</v>
      </c>
      <c r="E68" s="333">
        <f>SUM(E69:E70)</f>
        <v>0</v>
      </c>
      <c r="F68" s="333">
        <f>SUM(F69:F70)</f>
        <v>0</v>
      </c>
      <c r="G68" s="333">
        <f>SUM(G69:G70)</f>
        <v>0</v>
      </c>
      <c r="H68" s="332">
        <f t="shared" si="47"/>
        <v>76</v>
      </c>
      <c r="I68" s="333">
        <f>SUM(I69:I70)</f>
        <v>76</v>
      </c>
      <c r="J68" s="333">
        <f>SUM(J69:J70)</f>
        <v>0</v>
      </c>
      <c r="K68" s="333">
        <f>SUM(K69:K70)</f>
        <v>0</v>
      </c>
      <c r="L68" s="333">
        <f>SUM(L69:L70)</f>
        <v>0</v>
      </c>
      <c r="M68" s="322">
        <f t="shared" si="44"/>
        <v>100</v>
      </c>
      <c r="N68" s="322">
        <f t="shared" si="44"/>
        <v>100</v>
      </c>
      <c r="O68" s="322" t="str">
        <f t="shared" si="44"/>
        <v>-</v>
      </c>
      <c r="P68" s="322" t="str">
        <f t="shared" si="44"/>
        <v>-</v>
      </c>
      <c r="Q68" s="323"/>
    </row>
    <row r="69" spans="1:17" s="329" customFormat="1" ht="40.5" hidden="1" outlineLevel="3" x14ac:dyDescent="0.25">
      <c r="A69" s="334"/>
      <c r="B69" s="327" t="s">
        <v>219</v>
      </c>
      <c r="C69" s="328">
        <f t="shared" si="46"/>
        <v>52.5</v>
      </c>
      <c r="D69" s="286">
        <v>52.5</v>
      </c>
      <c r="E69" s="286">
        <v>0</v>
      </c>
      <c r="F69" s="286">
        <v>0</v>
      </c>
      <c r="G69" s="286">
        <v>0</v>
      </c>
      <c r="H69" s="328">
        <f t="shared" si="47"/>
        <v>52.5</v>
      </c>
      <c r="I69" s="286">
        <v>52.5</v>
      </c>
      <c r="J69" s="286">
        <v>0</v>
      </c>
      <c r="K69" s="286">
        <v>0</v>
      </c>
      <c r="L69" s="286">
        <v>0</v>
      </c>
      <c r="M69" s="286">
        <f t="shared" si="44"/>
        <v>100</v>
      </c>
      <c r="N69" s="286">
        <f t="shared" si="44"/>
        <v>100</v>
      </c>
      <c r="O69" s="286" t="str">
        <f t="shared" si="44"/>
        <v>-</v>
      </c>
      <c r="P69" s="286" t="str">
        <f t="shared" si="44"/>
        <v>-</v>
      </c>
      <c r="Q69" s="285" t="s">
        <v>947</v>
      </c>
    </row>
    <row r="70" spans="1:17" s="329" customFormat="1" ht="27" hidden="1" outlineLevel="3" x14ac:dyDescent="0.25">
      <c r="A70" s="334"/>
      <c r="B70" s="327" t="s">
        <v>110</v>
      </c>
      <c r="C70" s="328">
        <f t="shared" si="46"/>
        <v>23.5</v>
      </c>
      <c r="D70" s="286">
        <v>23.5</v>
      </c>
      <c r="E70" s="286">
        <v>0</v>
      </c>
      <c r="F70" s="286">
        <v>0</v>
      </c>
      <c r="G70" s="286">
        <v>0</v>
      </c>
      <c r="H70" s="328">
        <f t="shared" si="47"/>
        <v>23.5</v>
      </c>
      <c r="I70" s="286">
        <v>23.5</v>
      </c>
      <c r="J70" s="286">
        <v>0</v>
      </c>
      <c r="K70" s="286">
        <v>0</v>
      </c>
      <c r="L70" s="286">
        <v>0</v>
      </c>
      <c r="M70" s="286">
        <f t="shared" si="44"/>
        <v>100</v>
      </c>
      <c r="N70" s="286">
        <f t="shared" si="44"/>
        <v>100</v>
      </c>
      <c r="O70" s="286" t="str">
        <f t="shared" si="44"/>
        <v>-</v>
      </c>
      <c r="P70" s="286" t="str">
        <f t="shared" si="44"/>
        <v>-</v>
      </c>
      <c r="Q70" s="285" t="s">
        <v>948</v>
      </c>
    </row>
    <row r="71" spans="1:17" s="143" customFormat="1" ht="32.25" customHeight="1" collapsed="1" x14ac:dyDescent="0.25">
      <c r="A71" s="49"/>
      <c r="B71" s="274" t="s">
        <v>238</v>
      </c>
      <c r="C71" s="237">
        <f t="shared" si="46"/>
        <v>9769.9000000000015</v>
      </c>
      <c r="D71" s="237">
        <f>D72+D75+D88</f>
        <v>4819.9000000000005</v>
      </c>
      <c r="E71" s="237">
        <f>E72+E75+E88</f>
        <v>4950</v>
      </c>
      <c r="F71" s="237">
        <f>F72+F75+F88</f>
        <v>0</v>
      </c>
      <c r="G71" s="237">
        <f>G72+G75+G88</f>
        <v>0</v>
      </c>
      <c r="H71" s="237">
        <f t="shared" si="47"/>
        <v>9346.4</v>
      </c>
      <c r="I71" s="237">
        <f>I72+I75+I88</f>
        <v>4396.3999999999996</v>
      </c>
      <c r="J71" s="237">
        <f>J72+J75+J88</f>
        <v>4950</v>
      </c>
      <c r="K71" s="237">
        <f>K72+K75+K88</f>
        <v>0</v>
      </c>
      <c r="L71" s="237">
        <f>L72+L75+L88</f>
        <v>0</v>
      </c>
      <c r="M71" s="23">
        <f t="shared" si="44"/>
        <v>95.665257576843146</v>
      </c>
      <c r="N71" s="23">
        <f t="shared" si="44"/>
        <v>91.213510653747988</v>
      </c>
      <c r="O71" s="23">
        <f t="shared" si="44"/>
        <v>100</v>
      </c>
      <c r="P71" s="23" t="str">
        <f t="shared" si="44"/>
        <v>-</v>
      </c>
      <c r="Q71" s="49"/>
    </row>
    <row r="72" spans="1:17" s="317" customFormat="1" ht="94.5" hidden="1" outlineLevel="1" collapsed="1" x14ac:dyDescent="0.25">
      <c r="A72" s="313">
        <v>13</v>
      </c>
      <c r="B72" s="297" t="s">
        <v>239</v>
      </c>
      <c r="C72" s="314">
        <f t="shared" si="46"/>
        <v>114.9</v>
      </c>
      <c r="D72" s="315">
        <f>SUM(D73:D74)</f>
        <v>114.9</v>
      </c>
      <c r="E72" s="315">
        <f>SUM(E73:E74)</f>
        <v>0</v>
      </c>
      <c r="F72" s="315">
        <f>SUM(F73:F74)</f>
        <v>0</v>
      </c>
      <c r="G72" s="315">
        <f>SUM(G73:G74)</f>
        <v>0</v>
      </c>
      <c r="H72" s="314">
        <f t="shared" si="47"/>
        <v>114.9</v>
      </c>
      <c r="I72" s="315">
        <f>SUM(I73:I74)</f>
        <v>114.9</v>
      </c>
      <c r="J72" s="315">
        <f>SUM(J73:J74)</f>
        <v>0</v>
      </c>
      <c r="K72" s="315">
        <f>SUM(K73:K74)</f>
        <v>0</v>
      </c>
      <c r="L72" s="315">
        <f>SUM(L73:L74)</f>
        <v>0</v>
      </c>
      <c r="M72" s="301">
        <f t="shared" ref="M72:P97" si="57">IFERROR(H72/C72*100,"-")</f>
        <v>100</v>
      </c>
      <c r="N72" s="301">
        <f t="shared" si="57"/>
        <v>100</v>
      </c>
      <c r="O72" s="301" t="str">
        <f t="shared" si="57"/>
        <v>-</v>
      </c>
      <c r="P72" s="301" t="str">
        <f t="shared" si="57"/>
        <v>-</v>
      </c>
      <c r="Q72" s="316"/>
    </row>
    <row r="73" spans="1:17" s="324" customFormat="1" ht="135" hidden="1" outlineLevel="3" x14ac:dyDescent="0.25">
      <c r="A73" s="318"/>
      <c r="B73" s="319" t="s">
        <v>240</v>
      </c>
      <c r="C73" s="320">
        <f t="shared" si="46"/>
        <v>2.4</v>
      </c>
      <c r="D73" s="321">
        <v>2.4</v>
      </c>
      <c r="E73" s="321">
        <v>0</v>
      </c>
      <c r="F73" s="321">
        <v>0</v>
      </c>
      <c r="G73" s="321">
        <v>0</v>
      </c>
      <c r="H73" s="320">
        <f t="shared" si="47"/>
        <v>2.4</v>
      </c>
      <c r="I73" s="321">
        <v>2.4</v>
      </c>
      <c r="J73" s="321">
        <v>0</v>
      </c>
      <c r="K73" s="321">
        <v>0</v>
      </c>
      <c r="L73" s="321">
        <v>0</v>
      </c>
      <c r="M73" s="322">
        <f t="shared" si="57"/>
        <v>100</v>
      </c>
      <c r="N73" s="322">
        <f t="shared" si="57"/>
        <v>100</v>
      </c>
      <c r="O73" s="322" t="str">
        <f t="shared" si="57"/>
        <v>-</v>
      </c>
      <c r="P73" s="322" t="str">
        <f t="shared" si="57"/>
        <v>-</v>
      </c>
      <c r="Q73" s="323" t="s">
        <v>901</v>
      </c>
    </row>
    <row r="74" spans="1:17" s="324" customFormat="1" ht="94.5" hidden="1" outlineLevel="3" x14ac:dyDescent="0.25">
      <c r="A74" s="318"/>
      <c r="B74" s="319" t="s">
        <v>241</v>
      </c>
      <c r="C74" s="320">
        <f t="shared" si="46"/>
        <v>112.5</v>
      </c>
      <c r="D74" s="321">
        <v>112.5</v>
      </c>
      <c r="E74" s="321">
        <v>0</v>
      </c>
      <c r="F74" s="321">
        <v>0</v>
      </c>
      <c r="G74" s="321">
        <v>0</v>
      </c>
      <c r="H74" s="320">
        <f t="shared" si="47"/>
        <v>112.5</v>
      </c>
      <c r="I74" s="321">
        <v>112.5</v>
      </c>
      <c r="J74" s="321">
        <v>0</v>
      </c>
      <c r="K74" s="321">
        <v>0</v>
      </c>
      <c r="L74" s="321">
        <v>0</v>
      </c>
      <c r="M74" s="322">
        <f t="shared" si="57"/>
        <v>100</v>
      </c>
      <c r="N74" s="322">
        <f t="shared" si="57"/>
        <v>100</v>
      </c>
      <c r="O74" s="322" t="str">
        <f t="shared" si="57"/>
        <v>-</v>
      </c>
      <c r="P74" s="322" t="str">
        <f t="shared" si="57"/>
        <v>-</v>
      </c>
      <c r="Q74" s="323" t="s">
        <v>855</v>
      </c>
    </row>
    <row r="75" spans="1:17" s="317" customFormat="1" ht="72" hidden="1" customHeight="1" outlineLevel="1" collapsed="1" x14ac:dyDescent="0.25">
      <c r="A75" s="313">
        <v>14</v>
      </c>
      <c r="B75" s="297" t="s">
        <v>242</v>
      </c>
      <c r="C75" s="314">
        <f t="shared" si="46"/>
        <v>9576.2000000000007</v>
      </c>
      <c r="D75" s="314">
        <f>D76+D77</f>
        <v>4626.2000000000007</v>
      </c>
      <c r="E75" s="314">
        <f t="shared" ref="E75:L75" si="58">E76+E77</f>
        <v>4950</v>
      </c>
      <c r="F75" s="314">
        <f t="shared" si="58"/>
        <v>0</v>
      </c>
      <c r="G75" s="314">
        <f t="shared" si="58"/>
        <v>0</v>
      </c>
      <c r="H75" s="314">
        <f t="shared" si="58"/>
        <v>9169.4</v>
      </c>
      <c r="I75" s="314">
        <f t="shared" si="58"/>
        <v>4219.3999999999996</v>
      </c>
      <c r="J75" s="314">
        <f t="shared" si="58"/>
        <v>4950</v>
      </c>
      <c r="K75" s="314">
        <f t="shared" si="58"/>
        <v>0</v>
      </c>
      <c r="L75" s="314">
        <f t="shared" si="58"/>
        <v>0</v>
      </c>
      <c r="M75" s="301">
        <f t="shared" si="57"/>
        <v>95.751968421712149</v>
      </c>
      <c r="N75" s="301">
        <f t="shared" si="57"/>
        <v>91.206605853616338</v>
      </c>
      <c r="O75" s="301">
        <f t="shared" si="57"/>
        <v>100</v>
      </c>
      <c r="P75" s="301" t="str">
        <f t="shared" si="57"/>
        <v>-</v>
      </c>
      <c r="Q75" s="316"/>
    </row>
    <row r="76" spans="1:17" s="324" customFormat="1" ht="94.5" hidden="1" outlineLevel="2" x14ac:dyDescent="0.25">
      <c r="A76" s="325"/>
      <c r="B76" s="319" t="s">
        <v>243</v>
      </c>
      <c r="C76" s="320">
        <f t="shared" ref="C76:C87" si="59">SUM(D76:G76)</f>
        <v>75</v>
      </c>
      <c r="D76" s="322">
        <v>75</v>
      </c>
      <c r="E76" s="322">
        <v>0</v>
      </c>
      <c r="F76" s="322">
        <v>0</v>
      </c>
      <c r="G76" s="322">
        <v>0</v>
      </c>
      <c r="H76" s="320">
        <f t="shared" ref="H76:H87" si="60">SUM(I76:L76)</f>
        <v>75</v>
      </c>
      <c r="I76" s="322">
        <v>75</v>
      </c>
      <c r="J76" s="322">
        <v>0</v>
      </c>
      <c r="K76" s="322">
        <v>0</v>
      </c>
      <c r="L76" s="322">
        <v>0</v>
      </c>
      <c r="M76" s="322">
        <f t="shared" si="57"/>
        <v>100</v>
      </c>
      <c r="N76" s="322">
        <f t="shared" si="57"/>
        <v>100</v>
      </c>
      <c r="O76" s="322" t="str">
        <f t="shared" si="57"/>
        <v>-</v>
      </c>
      <c r="P76" s="322" t="str">
        <f t="shared" si="57"/>
        <v>-</v>
      </c>
      <c r="Q76" s="323"/>
    </row>
    <row r="77" spans="1:17" s="324" customFormat="1" ht="67.5" hidden="1" outlineLevel="2" collapsed="1" x14ac:dyDescent="0.25">
      <c r="A77" s="325"/>
      <c r="B77" s="319" t="s">
        <v>244</v>
      </c>
      <c r="C77" s="320">
        <f>SUM(D77:G77)</f>
        <v>9501.2000000000007</v>
      </c>
      <c r="D77" s="322">
        <f>SUM(D78:D87)</f>
        <v>4551.2000000000007</v>
      </c>
      <c r="E77" s="322">
        <f>SUM(E78:E87)</f>
        <v>4950</v>
      </c>
      <c r="F77" s="322">
        <f t="shared" ref="F77" si="61">SUM(F78:F85)</f>
        <v>0</v>
      </c>
      <c r="G77" s="322">
        <f>SUM(G78:G85)</f>
        <v>0</v>
      </c>
      <c r="H77" s="320">
        <f t="shared" si="60"/>
        <v>9094.4</v>
      </c>
      <c r="I77" s="322">
        <f>SUM(I78:I87)</f>
        <v>4144.3999999999996</v>
      </c>
      <c r="J77" s="322">
        <f>SUM(J79:J87)</f>
        <v>4950</v>
      </c>
      <c r="K77" s="322">
        <f t="shared" ref="K77" si="62">SUM(K78:K85)</f>
        <v>0</v>
      </c>
      <c r="L77" s="322">
        <f>SUM(L78:L85)</f>
        <v>0</v>
      </c>
      <c r="M77" s="322">
        <f t="shared" si="57"/>
        <v>95.718435566033762</v>
      </c>
      <c r="N77" s="322">
        <f t="shared" si="57"/>
        <v>91.06169801371064</v>
      </c>
      <c r="O77" s="322">
        <f t="shared" si="57"/>
        <v>100</v>
      </c>
      <c r="P77" s="322" t="str">
        <f t="shared" si="57"/>
        <v>-</v>
      </c>
      <c r="Q77" s="323"/>
    </row>
    <row r="78" spans="1:17" s="329" customFormat="1" ht="27" hidden="1" outlineLevel="3" x14ac:dyDescent="0.25">
      <c r="A78" s="326"/>
      <c r="B78" s="327" t="s">
        <v>245</v>
      </c>
      <c r="C78" s="328">
        <f t="shared" si="59"/>
        <v>296</v>
      </c>
      <c r="D78" s="286">
        <v>296</v>
      </c>
      <c r="E78" s="286">
        <v>0</v>
      </c>
      <c r="F78" s="286">
        <v>0</v>
      </c>
      <c r="G78" s="286">
        <v>0</v>
      </c>
      <c r="H78" s="328">
        <f t="shared" si="60"/>
        <v>296</v>
      </c>
      <c r="I78" s="286">
        <v>296</v>
      </c>
      <c r="J78" s="286">
        <v>0</v>
      </c>
      <c r="K78" s="286">
        <v>0</v>
      </c>
      <c r="L78" s="286">
        <v>0</v>
      </c>
      <c r="M78" s="286">
        <f t="shared" si="57"/>
        <v>100</v>
      </c>
      <c r="N78" s="286">
        <f t="shared" si="57"/>
        <v>100</v>
      </c>
      <c r="O78" s="286" t="str">
        <f t="shared" si="57"/>
        <v>-</v>
      </c>
      <c r="P78" s="286" t="str">
        <f t="shared" si="57"/>
        <v>-</v>
      </c>
      <c r="Q78" s="285"/>
    </row>
    <row r="79" spans="1:17" s="329" customFormat="1" ht="27" hidden="1" outlineLevel="3" x14ac:dyDescent="0.25">
      <c r="A79" s="326"/>
      <c r="B79" s="327" t="s">
        <v>246</v>
      </c>
      <c r="C79" s="328">
        <f t="shared" si="59"/>
        <v>410</v>
      </c>
      <c r="D79" s="286">
        <v>410</v>
      </c>
      <c r="E79" s="286">
        <v>0</v>
      </c>
      <c r="F79" s="286">
        <v>0</v>
      </c>
      <c r="G79" s="286">
        <v>0</v>
      </c>
      <c r="H79" s="328">
        <f t="shared" si="60"/>
        <v>410</v>
      </c>
      <c r="I79" s="286">
        <v>410</v>
      </c>
      <c r="J79" s="286">
        <v>0</v>
      </c>
      <c r="K79" s="286">
        <v>0</v>
      </c>
      <c r="L79" s="286">
        <v>0</v>
      </c>
      <c r="M79" s="286">
        <f t="shared" si="57"/>
        <v>100</v>
      </c>
      <c r="N79" s="286">
        <f t="shared" si="57"/>
        <v>100</v>
      </c>
      <c r="O79" s="286" t="str">
        <f t="shared" si="57"/>
        <v>-</v>
      </c>
      <c r="P79" s="286" t="str">
        <f t="shared" si="57"/>
        <v>-</v>
      </c>
      <c r="Q79" s="285"/>
    </row>
    <row r="80" spans="1:17" s="329" customFormat="1" ht="38.25" hidden="1" customHeight="1" outlineLevel="3" x14ac:dyDescent="0.25">
      <c r="A80" s="330"/>
      <c r="B80" s="327" t="s">
        <v>247</v>
      </c>
      <c r="C80" s="328">
        <f t="shared" si="59"/>
        <v>761.5</v>
      </c>
      <c r="D80" s="286">
        <v>761.5</v>
      </c>
      <c r="E80" s="286">
        <v>0</v>
      </c>
      <c r="F80" s="286">
        <v>0</v>
      </c>
      <c r="G80" s="286">
        <v>0</v>
      </c>
      <c r="H80" s="328">
        <f t="shared" si="60"/>
        <v>753.3</v>
      </c>
      <c r="I80" s="286">
        <v>753.3</v>
      </c>
      <c r="J80" s="286">
        <v>0</v>
      </c>
      <c r="K80" s="286">
        <v>0</v>
      </c>
      <c r="L80" s="286">
        <v>0</v>
      </c>
      <c r="M80" s="286">
        <f t="shared" si="57"/>
        <v>98.923177938279707</v>
      </c>
      <c r="N80" s="286">
        <f t="shared" si="57"/>
        <v>98.923177938279707</v>
      </c>
      <c r="O80" s="286" t="str">
        <f t="shared" si="57"/>
        <v>-</v>
      </c>
      <c r="P80" s="286" t="str">
        <f t="shared" si="57"/>
        <v>-</v>
      </c>
      <c r="Q80" s="285" t="s">
        <v>455</v>
      </c>
    </row>
    <row r="81" spans="1:17" s="329" customFormat="1" ht="40.5" hidden="1" outlineLevel="3" x14ac:dyDescent="0.25">
      <c r="A81" s="330"/>
      <c r="B81" s="327" t="s">
        <v>275</v>
      </c>
      <c r="C81" s="328">
        <f t="shared" si="59"/>
        <v>1361.4</v>
      </c>
      <c r="D81" s="286">
        <v>1361.4</v>
      </c>
      <c r="E81" s="286">
        <v>0</v>
      </c>
      <c r="F81" s="286">
        <v>0</v>
      </c>
      <c r="G81" s="286">
        <v>0</v>
      </c>
      <c r="H81" s="328">
        <f t="shared" si="60"/>
        <v>1201.3</v>
      </c>
      <c r="I81" s="286">
        <v>1201.3</v>
      </c>
      <c r="J81" s="286">
        <v>0</v>
      </c>
      <c r="K81" s="286">
        <v>0</v>
      </c>
      <c r="L81" s="286">
        <v>0</v>
      </c>
      <c r="M81" s="286">
        <f t="shared" si="57"/>
        <v>88.24004701043043</v>
      </c>
      <c r="N81" s="286">
        <f t="shared" si="57"/>
        <v>88.24004701043043</v>
      </c>
      <c r="O81" s="286" t="str">
        <f t="shared" si="57"/>
        <v>-</v>
      </c>
      <c r="P81" s="286" t="str">
        <f t="shared" si="57"/>
        <v>-</v>
      </c>
      <c r="Q81" s="285" t="s">
        <v>935</v>
      </c>
    </row>
    <row r="82" spans="1:17" s="329" customFormat="1" ht="94.5" hidden="1" outlineLevel="3" x14ac:dyDescent="0.25">
      <c r="A82" s="326"/>
      <c r="B82" s="327" t="s">
        <v>524</v>
      </c>
      <c r="C82" s="328">
        <f t="shared" si="59"/>
        <v>1164.7</v>
      </c>
      <c r="D82" s="286">
        <v>1164.7</v>
      </c>
      <c r="E82" s="286">
        <v>0</v>
      </c>
      <c r="F82" s="286">
        <v>0</v>
      </c>
      <c r="G82" s="286">
        <v>0</v>
      </c>
      <c r="H82" s="328">
        <f t="shared" si="60"/>
        <v>935.7</v>
      </c>
      <c r="I82" s="286">
        <v>935.7</v>
      </c>
      <c r="J82" s="286">
        <v>0</v>
      </c>
      <c r="K82" s="286">
        <v>0</v>
      </c>
      <c r="L82" s="286">
        <v>0</v>
      </c>
      <c r="M82" s="286">
        <f t="shared" si="57"/>
        <v>80.338284536790596</v>
      </c>
      <c r="N82" s="286">
        <f t="shared" si="57"/>
        <v>80.338284536790596</v>
      </c>
      <c r="O82" s="286" t="str">
        <f t="shared" si="57"/>
        <v>-</v>
      </c>
      <c r="P82" s="286" t="str">
        <f t="shared" si="57"/>
        <v>-</v>
      </c>
      <c r="Q82" s="285" t="s">
        <v>525</v>
      </c>
    </row>
    <row r="83" spans="1:17" s="329" customFormat="1" ht="40.5" hidden="1" outlineLevel="3" x14ac:dyDescent="0.25">
      <c r="A83" s="326"/>
      <c r="B83" s="327" t="s">
        <v>312</v>
      </c>
      <c r="C83" s="328">
        <f t="shared" si="59"/>
        <v>175.5</v>
      </c>
      <c r="D83" s="286">
        <v>175.5</v>
      </c>
      <c r="E83" s="286">
        <v>0</v>
      </c>
      <c r="F83" s="286">
        <v>0</v>
      </c>
      <c r="G83" s="286">
        <v>0</v>
      </c>
      <c r="H83" s="328">
        <f t="shared" si="60"/>
        <v>175.5</v>
      </c>
      <c r="I83" s="286">
        <v>175.5</v>
      </c>
      <c r="J83" s="286">
        <v>0</v>
      </c>
      <c r="K83" s="286">
        <v>0</v>
      </c>
      <c r="L83" s="286">
        <v>0</v>
      </c>
      <c r="M83" s="286">
        <f t="shared" ref="M83:M86" si="63">IFERROR(H83/C83*100,"-")</f>
        <v>100</v>
      </c>
      <c r="N83" s="286">
        <f t="shared" ref="N83:N86" si="64">IFERROR(I83/D83*100,"-")</f>
        <v>100</v>
      </c>
      <c r="O83" s="286" t="str">
        <f t="shared" ref="O83" si="65">IFERROR(J83/E83*100,"-")</f>
        <v>-</v>
      </c>
      <c r="P83" s="286" t="str">
        <f t="shared" ref="P83" si="66">IFERROR(K83/F83*100,"-")</f>
        <v>-</v>
      </c>
      <c r="Q83" s="285"/>
    </row>
    <row r="84" spans="1:17" s="329" customFormat="1" ht="13.5" hidden="1" outlineLevel="3" x14ac:dyDescent="0.25">
      <c r="A84" s="326"/>
      <c r="B84" s="327" t="s">
        <v>821</v>
      </c>
      <c r="C84" s="328">
        <f t="shared" si="59"/>
        <v>34.5</v>
      </c>
      <c r="D84" s="286">
        <v>34.5</v>
      </c>
      <c r="E84" s="286"/>
      <c r="F84" s="286"/>
      <c r="G84" s="286"/>
      <c r="H84" s="328">
        <f t="shared" si="60"/>
        <v>34.5</v>
      </c>
      <c r="I84" s="286">
        <v>34.5</v>
      </c>
      <c r="J84" s="286"/>
      <c r="K84" s="286"/>
      <c r="L84" s="286"/>
      <c r="M84" s="286">
        <f t="shared" si="57"/>
        <v>100</v>
      </c>
      <c r="N84" s="286">
        <f t="shared" ref="N84:N87" si="67">IFERROR(I84/D84*100,"-")</f>
        <v>100</v>
      </c>
      <c r="O84" s="286" t="str">
        <f t="shared" ref="O84:O87" si="68">IFERROR(J84/E84*100,"-")</f>
        <v>-</v>
      </c>
      <c r="P84" s="286" t="str">
        <f t="shared" ref="P84:P87" si="69">IFERROR(K84/F84*100,"-")</f>
        <v>-</v>
      </c>
      <c r="Q84" s="285"/>
    </row>
    <row r="85" spans="1:17" s="329" customFormat="1" ht="27" hidden="1" outlineLevel="3" x14ac:dyDescent="0.25">
      <c r="A85" s="326"/>
      <c r="B85" s="327" t="s">
        <v>822</v>
      </c>
      <c r="C85" s="328">
        <f t="shared" si="59"/>
        <v>77.599999999999994</v>
      </c>
      <c r="D85" s="286">
        <v>77.599999999999994</v>
      </c>
      <c r="E85" s="286"/>
      <c r="F85" s="286"/>
      <c r="G85" s="286"/>
      <c r="H85" s="328">
        <f t="shared" si="60"/>
        <v>77.599999999999994</v>
      </c>
      <c r="I85" s="286">
        <v>77.599999999999994</v>
      </c>
      <c r="J85" s="286"/>
      <c r="K85" s="286"/>
      <c r="L85" s="286"/>
      <c r="M85" s="286">
        <f t="shared" si="63"/>
        <v>100</v>
      </c>
      <c r="N85" s="286">
        <f t="shared" si="64"/>
        <v>100</v>
      </c>
      <c r="O85" s="286" t="str">
        <f t="shared" si="68"/>
        <v>-</v>
      </c>
      <c r="P85" s="286" t="str">
        <f t="shared" si="69"/>
        <v>-</v>
      </c>
      <c r="Q85" s="285"/>
    </row>
    <row r="86" spans="1:17" s="329" customFormat="1" ht="13.5" hidden="1" outlineLevel="3" x14ac:dyDescent="0.25">
      <c r="A86" s="326"/>
      <c r="B86" s="327" t="s">
        <v>866</v>
      </c>
      <c r="C86" s="328">
        <f t="shared" si="59"/>
        <v>270</v>
      </c>
      <c r="D86" s="286">
        <v>270</v>
      </c>
      <c r="E86" s="286"/>
      <c r="F86" s="286"/>
      <c r="G86" s="286"/>
      <c r="H86" s="328">
        <f t="shared" si="60"/>
        <v>260.5</v>
      </c>
      <c r="I86" s="286">
        <v>260.5</v>
      </c>
      <c r="J86" s="286"/>
      <c r="K86" s="286"/>
      <c r="L86" s="286"/>
      <c r="M86" s="286">
        <f t="shared" si="63"/>
        <v>96.481481481481481</v>
      </c>
      <c r="N86" s="286">
        <f t="shared" si="64"/>
        <v>96.481481481481481</v>
      </c>
      <c r="O86" s="286"/>
      <c r="P86" s="286"/>
      <c r="Q86" s="285" t="s">
        <v>525</v>
      </c>
    </row>
    <row r="87" spans="1:17" s="329" customFormat="1" ht="159" hidden="1" customHeight="1" outlineLevel="3" x14ac:dyDescent="0.25">
      <c r="A87" s="326"/>
      <c r="B87" s="327" t="s">
        <v>865</v>
      </c>
      <c r="C87" s="328">
        <f t="shared" si="59"/>
        <v>4950</v>
      </c>
      <c r="D87" s="286">
        <v>0</v>
      </c>
      <c r="E87" s="286">
        <v>4950</v>
      </c>
      <c r="F87" s="286"/>
      <c r="G87" s="286"/>
      <c r="H87" s="328">
        <f t="shared" si="60"/>
        <v>4950</v>
      </c>
      <c r="I87" s="286">
        <v>0</v>
      </c>
      <c r="J87" s="286">
        <v>4950</v>
      </c>
      <c r="K87" s="286"/>
      <c r="L87" s="286"/>
      <c r="M87" s="286">
        <f t="shared" si="57"/>
        <v>100</v>
      </c>
      <c r="N87" s="286" t="str">
        <f t="shared" si="67"/>
        <v>-</v>
      </c>
      <c r="O87" s="286">
        <f t="shared" si="68"/>
        <v>100</v>
      </c>
      <c r="P87" s="286" t="str">
        <f t="shared" si="69"/>
        <v>-</v>
      </c>
      <c r="Q87" s="285"/>
    </row>
    <row r="88" spans="1:17" s="137" customFormat="1" ht="40.5" hidden="1" outlineLevel="1" collapsed="1" x14ac:dyDescent="0.25">
      <c r="A88" s="103">
        <v>15</v>
      </c>
      <c r="B88" s="6" t="s">
        <v>249</v>
      </c>
      <c r="C88" s="140">
        <f t="shared" ref="C88:C96" si="70">SUM(D88:G88)</f>
        <v>78.800000000000011</v>
      </c>
      <c r="D88" s="140">
        <f>D89</f>
        <v>78.800000000000011</v>
      </c>
      <c r="E88" s="140">
        <f>E89</f>
        <v>0</v>
      </c>
      <c r="F88" s="140">
        <f>F89</f>
        <v>0</v>
      </c>
      <c r="G88" s="140">
        <f>G89</f>
        <v>0</v>
      </c>
      <c r="H88" s="140">
        <f>SUM(I88:L88)</f>
        <v>62.1</v>
      </c>
      <c r="I88" s="140">
        <f>I89</f>
        <v>62.1</v>
      </c>
      <c r="J88" s="140">
        <f>J89</f>
        <v>0</v>
      </c>
      <c r="K88" s="140">
        <f>K89</f>
        <v>0</v>
      </c>
      <c r="L88" s="140">
        <f>L89</f>
        <v>0</v>
      </c>
      <c r="M88" s="7">
        <f t="shared" si="57"/>
        <v>78.80710659898476</v>
      </c>
      <c r="N88" s="7">
        <f t="shared" si="57"/>
        <v>78.80710659898476</v>
      </c>
      <c r="O88" s="7" t="str">
        <f t="shared" si="57"/>
        <v>-</v>
      </c>
      <c r="P88" s="7" t="str">
        <f t="shared" si="57"/>
        <v>-</v>
      </c>
      <c r="Q88" s="136"/>
    </row>
    <row r="89" spans="1:17" s="131" customFormat="1" ht="54" hidden="1" outlineLevel="3" x14ac:dyDescent="0.25">
      <c r="A89" s="139"/>
      <c r="B89" s="348" t="s">
        <v>250</v>
      </c>
      <c r="C89" s="144">
        <f t="shared" si="70"/>
        <v>78.800000000000011</v>
      </c>
      <c r="D89" s="10">
        <f>D90+D91</f>
        <v>78.800000000000011</v>
      </c>
      <c r="E89" s="10">
        <f>E90+E91</f>
        <v>0</v>
      </c>
      <c r="F89" s="10">
        <f>F90+F91</f>
        <v>0</v>
      </c>
      <c r="G89" s="10">
        <f>G90+G91</f>
        <v>0</v>
      </c>
      <c r="H89" s="144">
        <f>SUM(I89:L89)</f>
        <v>62.1</v>
      </c>
      <c r="I89" s="10">
        <f>I90+I91</f>
        <v>62.1</v>
      </c>
      <c r="J89" s="10">
        <f>J90+J91</f>
        <v>0</v>
      </c>
      <c r="K89" s="10">
        <f>K90+K91</f>
        <v>0</v>
      </c>
      <c r="L89" s="10">
        <f>L90+L91</f>
        <v>0</v>
      </c>
      <c r="M89" s="10">
        <f t="shared" si="57"/>
        <v>78.80710659898476</v>
      </c>
      <c r="N89" s="10">
        <f t="shared" si="57"/>
        <v>78.80710659898476</v>
      </c>
      <c r="O89" s="10" t="str">
        <f t="shared" si="57"/>
        <v>-</v>
      </c>
      <c r="P89" s="10" t="str">
        <f t="shared" si="57"/>
        <v>-</v>
      </c>
      <c r="Q89" s="130"/>
    </row>
    <row r="90" spans="1:17" s="143" customFormat="1" ht="40.5" hidden="1" outlineLevel="5" x14ac:dyDescent="0.25">
      <c r="A90" s="24"/>
      <c r="B90" s="18" t="s">
        <v>219</v>
      </c>
      <c r="C90" s="142">
        <f t="shared" si="70"/>
        <v>59.7</v>
      </c>
      <c r="D90" s="20">
        <v>59.7</v>
      </c>
      <c r="E90" s="142">
        <v>0</v>
      </c>
      <c r="F90" s="142">
        <v>0</v>
      </c>
      <c r="G90" s="142">
        <v>0</v>
      </c>
      <c r="H90" s="142">
        <f>SUM(I90:L90)</f>
        <v>43</v>
      </c>
      <c r="I90" s="142">
        <v>43</v>
      </c>
      <c r="J90" s="142">
        <v>0</v>
      </c>
      <c r="K90" s="142">
        <v>0</v>
      </c>
      <c r="L90" s="142">
        <v>0</v>
      </c>
      <c r="M90" s="20">
        <f t="shared" si="57"/>
        <v>72.02680067001674</v>
      </c>
      <c r="N90" s="20">
        <f t="shared" si="57"/>
        <v>72.02680067001674</v>
      </c>
      <c r="O90" s="20" t="str">
        <f t="shared" si="57"/>
        <v>-</v>
      </c>
      <c r="P90" s="20" t="str">
        <f t="shared" si="57"/>
        <v>-</v>
      </c>
      <c r="Q90" s="58" t="s">
        <v>902</v>
      </c>
    </row>
    <row r="91" spans="1:17" s="143" customFormat="1" ht="13.5" hidden="1" outlineLevel="5" x14ac:dyDescent="0.25">
      <c r="A91" s="270"/>
      <c r="B91" s="18" t="s">
        <v>251</v>
      </c>
      <c r="C91" s="142">
        <f t="shared" si="70"/>
        <v>19.100000000000001</v>
      </c>
      <c r="D91" s="20">
        <v>19.100000000000001</v>
      </c>
      <c r="E91" s="142">
        <v>0</v>
      </c>
      <c r="F91" s="142">
        <v>0</v>
      </c>
      <c r="G91" s="142">
        <v>0</v>
      </c>
      <c r="H91" s="142">
        <f>SUM(I91:L91)</f>
        <v>19.100000000000001</v>
      </c>
      <c r="I91" s="142">
        <v>19.100000000000001</v>
      </c>
      <c r="J91" s="142">
        <v>0</v>
      </c>
      <c r="K91" s="142">
        <v>0</v>
      </c>
      <c r="L91" s="142">
        <v>0</v>
      </c>
      <c r="M91" s="20">
        <f t="shared" si="57"/>
        <v>100</v>
      </c>
      <c r="N91" s="20">
        <f t="shared" si="57"/>
        <v>100</v>
      </c>
      <c r="O91" s="20" t="str">
        <f t="shared" si="57"/>
        <v>-</v>
      </c>
      <c r="P91" s="20" t="str">
        <f t="shared" si="57"/>
        <v>-</v>
      </c>
      <c r="Q91" s="58" t="s">
        <v>853</v>
      </c>
    </row>
    <row r="92" spans="1:17" s="329" customFormat="1" ht="27.75" customHeight="1" collapsed="1" x14ac:dyDescent="0.25">
      <c r="A92" s="341"/>
      <c r="B92" s="342" t="s">
        <v>252</v>
      </c>
      <c r="C92" s="343">
        <f t="shared" si="70"/>
        <v>11579.4</v>
      </c>
      <c r="D92" s="343">
        <f>D93+D96+D106</f>
        <v>4597</v>
      </c>
      <c r="E92" s="343">
        <f>E93+E96+E106</f>
        <v>6982.4</v>
      </c>
      <c r="F92" s="343">
        <f>F93+F96+F106</f>
        <v>0</v>
      </c>
      <c r="G92" s="343">
        <f>G93+G96+G106</f>
        <v>0</v>
      </c>
      <c r="H92" s="343">
        <f t="shared" ref="H92:H99" si="71">SUM(I92:L92)</f>
        <v>10732.8</v>
      </c>
      <c r="I92" s="343">
        <f>I93+I96+I106</f>
        <v>3750.4000000000005</v>
      </c>
      <c r="J92" s="343">
        <f>J93+J96+J106</f>
        <v>6982.4</v>
      </c>
      <c r="K92" s="343">
        <f>K93+K96+K106</f>
        <v>0</v>
      </c>
      <c r="L92" s="343">
        <f>L93+L96+L106</f>
        <v>0</v>
      </c>
      <c r="M92" s="292">
        <f t="shared" si="57"/>
        <v>92.688740349240888</v>
      </c>
      <c r="N92" s="292">
        <f t="shared" si="57"/>
        <v>81.583641505329581</v>
      </c>
      <c r="O92" s="292">
        <f t="shared" si="57"/>
        <v>100</v>
      </c>
      <c r="P92" s="292" t="str">
        <f t="shared" si="57"/>
        <v>-</v>
      </c>
      <c r="Q92" s="334"/>
    </row>
    <row r="93" spans="1:17" s="137" customFormat="1" ht="87" hidden="1" customHeight="1" outlineLevel="1" collapsed="1" x14ac:dyDescent="0.25">
      <c r="A93" s="103">
        <v>16</v>
      </c>
      <c r="B93" s="135" t="s">
        <v>253</v>
      </c>
      <c r="C93" s="140">
        <f t="shared" si="70"/>
        <v>90</v>
      </c>
      <c r="D93" s="140">
        <f>SUM(D94:D95)</f>
        <v>90</v>
      </c>
      <c r="E93" s="140">
        <f>SUM(E94:E95)</f>
        <v>0</v>
      </c>
      <c r="F93" s="140">
        <f>SUM(F94:F95)</f>
        <v>0</v>
      </c>
      <c r="G93" s="140">
        <f>SUM(G94:G95)</f>
        <v>0</v>
      </c>
      <c r="H93" s="140">
        <f t="shared" si="71"/>
        <v>78.8</v>
      </c>
      <c r="I93" s="140">
        <f>SUM(I94:I95)</f>
        <v>78.8</v>
      </c>
      <c r="J93" s="140">
        <f>SUM(J94:J95)</f>
        <v>0</v>
      </c>
      <c r="K93" s="140">
        <f>SUM(K94:K95)</f>
        <v>0</v>
      </c>
      <c r="L93" s="140">
        <f>SUM(L94:L95)</f>
        <v>0</v>
      </c>
      <c r="M93" s="22">
        <f t="shared" si="57"/>
        <v>87.555555555555557</v>
      </c>
      <c r="N93" s="22">
        <f t="shared" si="57"/>
        <v>87.555555555555557</v>
      </c>
      <c r="O93" s="22" t="str">
        <f t="shared" si="57"/>
        <v>-</v>
      </c>
      <c r="P93" s="22" t="str">
        <f t="shared" si="57"/>
        <v>-</v>
      </c>
      <c r="Q93" s="136"/>
    </row>
    <row r="94" spans="1:17" s="131" customFormat="1" ht="114.75" hidden="1" outlineLevel="3" x14ac:dyDescent="0.2">
      <c r="A94" s="264"/>
      <c r="B94" s="139" t="s">
        <v>254</v>
      </c>
      <c r="C94" s="144">
        <f t="shared" si="70"/>
        <v>50</v>
      </c>
      <c r="D94" s="10">
        <v>50</v>
      </c>
      <c r="E94" s="10">
        <v>0</v>
      </c>
      <c r="F94" s="10">
        <v>0</v>
      </c>
      <c r="G94" s="10">
        <v>0</v>
      </c>
      <c r="H94" s="144">
        <f t="shared" si="71"/>
        <v>50</v>
      </c>
      <c r="I94" s="10">
        <v>50</v>
      </c>
      <c r="J94" s="10">
        <v>0</v>
      </c>
      <c r="K94" s="10">
        <v>0</v>
      </c>
      <c r="L94" s="10">
        <v>0</v>
      </c>
      <c r="M94" s="10">
        <f t="shared" si="57"/>
        <v>100</v>
      </c>
      <c r="N94" s="10">
        <f t="shared" si="57"/>
        <v>100</v>
      </c>
      <c r="O94" s="10" t="str">
        <f t="shared" si="57"/>
        <v>-</v>
      </c>
      <c r="P94" s="10" t="str">
        <f t="shared" si="57"/>
        <v>-</v>
      </c>
      <c r="Q94" s="130"/>
    </row>
    <row r="95" spans="1:17" s="131" customFormat="1" ht="89.25" hidden="1" outlineLevel="3" x14ac:dyDescent="0.2">
      <c r="A95" s="265"/>
      <c r="B95" s="139" t="s">
        <v>255</v>
      </c>
      <c r="C95" s="144">
        <f t="shared" si="70"/>
        <v>40</v>
      </c>
      <c r="D95" s="10">
        <v>40</v>
      </c>
      <c r="E95" s="10">
        <v>0</v>
      </c>
      <c r="F95" s="10">
        <v>0</v>
      </c>
      <c r="G95" s="10">
        <v>0</v>
      </c>
      <c r="H95" s="144">
        <f t="shared" si="71"/>
        <v>28.8</v>
      </c>
      <c r="I95" s="10">
        <v>28.8</v>
      </c>
      <c r="J95" s="10">
        <v>0</v>
      </c>
      <c r="K95" s="10">
        <v>0</v>
      </c>
      <c r="L95" s="10">
        <v>0</v>
      </c>
      <c r="M95" s="10">
        <f t="shared" ref="M95" si="72">IFERROR(H95/C95*100,"-")</f>
        <v>72</v>
      </c>
      <c r="N95" s="10">
        <f t="shared" ref="N95" si="73">IFERROR(I95/D95*100,"-")</f>
        <v>72</v>
      </c>
      <c r="O95" s="10" t="str">
        <f t="shared" ref="O95" si="74">IFERROR(J95/E95*100,"-")</f>
        <v>-</v>
      </c>
      <c r="P95" s="10" t="str">
        <f t="shared" ref="P95" si="75">IFERROR(K95/F95*100,"-")</f>
        <v>-</v>
      </c>
      <c r="Q95" s="130"/>
    </row>
    <row r="96" spans="1:17" s="137" customFormat="1" ht="72" hidden="1" customHeight="1" outlineLevel="1" collapsed="1" x14ac:dyDescent="0.25">
      <c r="A96" s="103">
        <v>17</v>
      </c>
      <c r="B96" s="135" t="s">
        <v>256</v>
      </c>
      <c r="C96" s="140">
        <f t="shared" si="70"/>
        <v>11413.4</v>
      </c>
      <c r="D96" s="140">
        <f>SUM(D97:D98)</f>
        <v>4431</v>
      </c>
      <c r="E96" s="140">
        <f>SUM(E97:E98)</f>
        <v>6982.4</v>
      </c>
      <c r="F96" s="140">
        <f>SUM(F97:F98)</f>
        <v>0</v>
      </c>
      <c r="G96" s="140">
        <f>SUM(G97:G98)</f>
        <v>0</v>
      </c>
      <c r="H96" s="140">
        <f>SUM(I96:L96)</f>
        <v>10596.6</v>
      </c>
      <c r="I96" s="140">
        <f>SUM(I97:I98)</f>
        <v>3614.2000000000003</v>
      </c>
      <c r="J96" s="140">
        <f>SUM(J97:J98)</f>
        <v>6982.4</v>
      </c>
      <c r="K96" s="140">
        <f>SUM(K97:K98)</f>
        <v>0</v>
      </c>
      <c r="L96" s="140">
        <f>SUM(L97:L98)</f>
        <v>0</v>
      </c>
      <c r="M96" s="22">
        <f t="shared" si="57"/>
        <v>92.843499745912709</v>
      </c>
      <c r="N96" s="22">
        <f t="shared" si="57"/>
        <v>81.566237869555408</v>
      </c>
      <c r="O96" s="22">
        <f t="shared" si="57"/>
        <v>100</v>
      </c>
      <c r="P96" s="22" t="str">
        <f t="shared" si="57"/>
        <v>-</v>
      </c>
      <c r="Q96" s="136"/>
    </row>
    <row r="97" spans="1:17" s="131" customFormat="1" ht="89.25" hidden="1" outlineLevel="3" x14ac:dyDescent="0.25">
      <c r="A97" s="225"/>
      <c r="B97" s="139" t="s">
        <v>257</v>
      </c>
      <c r="C97" s="144">
        <f t="shared" ref="C97:C104" si="76">SUM(D97:G97)</f>
        <v>50</v>
      </c>
      <c r="D97" s="10">
        <v>50</v>
      </c>
      <c r="E97" s="10">
        <v>0</v>
      </c>
      <c r="F97" s="10">
        <v>0</v>
      </c>
      <c r="G97" s="10">
        <v>0</v>
      </c>
      <c r="H97" s="144">
        <f t="shared" si="71"/>
        <v>50</v>
      </c>
      <c r="I97" s="10">
        <v>50</v>
      </c>
      <c r="J97" s="10">
        <v>0</v>
      </c>
      <c r="K97" s="10">
        <v>0</v>
      </c>
      <c r="L97" s="10">
        <v>0</v>
      </c>
      <c r="M97" s="10">
        <f t="shared" si="57"/>
        <v>100</v>
      </c>
      <c r="N97" s="10">
        <f t="shared" si="57"/>
        <v>100</v>
      </c>
      <c r="O97" s="10" t="str">
        <f t="shared" si="57"/>
        <v>-</v>
      </c>
      <c r="P97" s="10" t="str">
        <f t="shared" si="57"/>
        <v>-</v>
      </c>
      <c r="Q97" s="130"/>
    </row>
    <row r="98" spans="1:17" s="131" customFormat="1" ht="63.75" hidden="1" outlineLevel="3" x14ac:dyDescent="0.25">
      <c r="A98" s="225"/>
      <c r="B98" s="139" t="s">
        <v>258</v>
      </c>
      <c r="C98" s="144">
        <f t="shared" si="76"/>
        <v>11363.4</v>
      </c>
      <c r="D98" s="10">
        <f>SUM(D99:D105)</f>
        <v>4381</v>
      </c>
      <c r="E98" s="10">
        <f>SUM(E99:E105)</f>
        <v>6982.4</v>
      </c>
      <c r="F98" s="10">
        <f>SUM(F99:F103)</f>
        <v>0</v>
      </c>
      <c r="G98" s="10">
        <f>SUM(G99:G103)</f>
        <v>0</v>
      </c>
      <c r="H98" s="144">
        <f t="shared" si="71"/>
        <v>10546.6</v>
      </c>
      <c r="I98" s="10">
        <f>SUM(I99:I105)</f>
        <v>3564.2000000000003</v>
      </c>
      <c r="J98" s="10">
        <f>SUM(J99:J105)</f>
        <v>6982.4</v>
      </c>
      <c r="K98" s="10">
        <f>SUM(K99:K103)</f>
        <v>0</v>
      </c>
      <c r="L98" s="10">
        <f>SUM(L99:L103)</f>
        <v>0</v>
      </c>
      <c r="M98" s="11">
        <f t="shared" ref="M98:P124" si="77">IFERROR(H98/C98*100,"-")</f>
        <v>92.812010489818192</v>
      </c>
      <c r="N98" s="11">
        <f t="shared" si="77"/>
        <v>81.355854827664913</v>
      </c>
      <c r="O98" s="11">
        <f t="shared" si="77"/>
        <v>100</v>
      </c>
      <c r="P98" s="11" t="str">
        <f t="shared" si="77"/>
        <v>-</v>
      </c>
      <c r="Q98" s="130"/>
    </row>
    <row r="99" spans="1:17" s="143" customFormat="1" ht="38.25" hidden="1" outlineLevel="4" x14ac:dyDescent="0.25">
      <c r="A99" s="270"/>
      <c r="B99" s="68" t="s">
        <v>259</v>
      </c>
      <c r="C99" s="226">
        <f t="shared" si="76"/>
        <v>315</v>
      </c>
      <c r="D99" s="20">
        <v>315</v>
      </c>
      <c r="E99" s="20">
        <v>0</v>
      </c>
      <c r="F99" s="20">
        <v>0</v>
      </c>
      <c r="G99" s="20">
        <v>0</v>
      </c>
      <c r="H99" s="226">
        <f t="shared" si="71"/>
        <v>315</v>
      </c>
      <c r="I99" s="20">
        <v>315</v>
      </c>
      <c r="J99" s="20">
        <v>0</v>
      </c>
      <c r="K99" s="20">
        <v>0</v>
      </c>
      <c r="L99" s="20">
        <v>0</v>
      </c>
      <c r="M99" s="20">
        <f t="shared" si="77"/>
        <v>100</v>
      </c>
      <c r="N99" s="20">
        <f t="shared" si="77"/>
        <v>100</v>
      </c>
      <c r="O99" s="20" t="str">
        <f t="shared" si="77"/>
        <v>-</v>
      </c>
      <c r="P99" s="20" t="str">
        <f t="shared" si="77"/>
        <v>-</v>
      </c>
      <c r="Q99" s="58"/>
    </row>
    <row r="100" spans="1:17" s="143" customFormat="1" ht="25.5" hidden="1" outlineLevel="4" x14ac:dyDescent="0.25">
      <c r="A100" s="270"/>
      <c r="B100" s="68" t="s">
        <v>247</v>
      </c>
      <c r="C100" s="226">
        <f t="shared" si="76"/>
        <v>655</v>
      </c>
      <c r="D100" s="20">
        <v>655</v>
      </c>
      <c r="E100" s="20">
        <v>0</v>
      </c>
      <c r="F100" s="20">
        <v>0</v>
      </c>
      <c r="G100" s="20">
        <v>0</v>
      </c>
      <c r="H100" s="226">
        <f t="shared" ref="H100:H104" si="78">SUM(I100:L100)</f>
        <v>591.6</v>
      </c>
      <c r="I100" s="20">
        <v>591.6</v>
      </c>
      <c r="J100" s="20">
        <v>0</v>
      </c>
      <c r="K100" s="20">
        <v>0</v>
      </c>
      <c r="L100" s="20">
        <v>0</v>
      </c>
      <c r="M100" s="20">
        <f t="shared" si="77"/>
        <v>90.320610687022906</v>
      </c>
      <c r="N100" s="20">
        <f t="shared" si="77"/>
        <v>90.320610687022906</v>
      </c>
      <c r="O100" s="20" t="str">
        <f t="shared" si="77"/>
        <v>-</v>
      </c>
      <c r="P100" s="20" t="str">
        <f t="shared" si="77"/>
        <v>-</v>
      </c>
      <c r="Q100" s="58" t="s">
        <v>455</v>
      </c>
    </row>
    <row r="101" spans="1:17" s="143" customFormat="1" ht="12.75" hidden="1" outlineLevel="4" x14ac:dyDescent="0.25">
      <c r="A101" s="270"/>
      <c r="B101" s="68" t="s">
        <v>260</v>
      </c>
      <c r="C101" s="226">
        <f t="shared" si="76"/>
        <v>50</v>
      </c>
      <c r="D101" s="20">
        <v>50</v>
      </c>
      <c r="E101" s="20">
        <v>0</v>
      </c>
      <c r="F101" s="20">
        <v>0</v>
      </c>
      <c r="G101" s="20">
        <v>0</v>
      </c>
      <c r="H101" s="226">
        <f t="shared" si="78"/>
        <v>50</v>
      </c>
      <c r="I101" s="20">
        <v>50</v>
      </c>
      <c r="J101" s="20">
        <v>0</v>
      </c>
      <c r="K101" s="20">
        <v>0</v>
      </c>
      <c r="L101" s="20">
        <v>0</v>
      </c>
      <c r="M101" s="20">
        <f t="shared" si="77"/>
        <v>100</v>
      </c>
      <c r="N101" s="20">
        <f t="shared" si="77"/>
        <v>100</v>
      </c>
      <c r="O101" s="23" t="str">
        <f t="shared" si="77"/>
        <v>-</v>
      </c>
      <c r="P101" s="23" t="str">
        <f t="shared" si="77"/>
        <v>-</v>
      </c>
      <c r="Q101" s="58"/>
    </row>
    <row r="102" spans="1:17" s="143" customFormat="1" ht="38.25" hidden="1" outlineLevel="4" x14ac:dyDescent="0.25">
      <c r="A102" s="270"/>
      <c r="B102" s="271" t="s">
        <v>261</v>
      </c>
      <c r="C102" s="226">
        <f t="shared" si="76"/>
        <v>1455.6</v>
      </c>
      <c r="D102" s="20">
        <v>1455.6</v>
      </c>
      <c r="E102" s="20">
        <v>0</v>
      </c>
      <c r="F102" s="20">
        <v>0</v>
      </c>
      <c r="G102" s="20">
        <v>0</v>
      </c>
      <c r="H102" s="226">
        <f t="shared" si="78"/>
        <v>985.9</v>
      </c>
      <c r="I102" s="20">
        <v>985.9</v>
      </c>
      <c r="J102" s="20">
        <v>0</v>
      </c>
      <c r="K102" s="20">
        <v>0</v>
      </c>
      <c r="L102" s="20">
        <v>0</v>
      </c>
      <c r="M102" s="20">
        <f t="shared" si="77"/>
        <v>67.731519648255016</v>
      </c>
      <c r="N102" s="20">
        <f t="shared" si="77"/>
        <v>67.731519648255016</v>
      </c>
      <c r="O102" s="20" t="str">
        <f t="shared" si="77"/>
        <v>-</v>
      </c>
      <c r="P102" s="20" t="str">
        <f t="shared" si="77"/>
        <v>-</v>
      </c>
      <c r="Q102" s="58" t="s">
        <v>964</v>
      </c>
    </row>
    <row r="103" spans="1:17" s="143" customFormat="1" ht="62.25" hidden="1" customHeight="1" outlineLevel="4" x14ac:dyDescent="0.25">
      <c r="A103" s="270"/>
      <c r="B103" s="271" t="s">
        <v>248</v>
      </c>
      <c r="C103" s="226">
        <f t="shared" si="76"/>
        <v>999</v>
      </c>
      <c r="D103" s="20">
        <v>999</v>
      </c>
      <c r="E103" s="20">
        <v>0</v>
      </c>
      <c r="F103" s="20">
        <v>0</v>
      </c>
      <c r="G103" s="20">
        <v>0</v>
      </c>
      <c r="H103" s="226">
        <f t="shared" si="78"/>
        <v>945.9</v>
      </c>
      <c r="I103" s="20">
        <v>945.9</v>
      </c>
      <c r="J103" s="20">
        <v>0</v>
      </c>
      <c r="K103" s="20">
        <v>0</v>
      </c>
      <c r="L103" s="20">
        <v>0</v>
      </c>
      <c r="M103" s="20">
        <f t="shared" si="77"/>
        <v>94.684684684684683</v>
      </c>
      <c r="N103" s="20">
        <f t="shared" si="77"/>
        <v>94.684684684684683</v>
      </c>
      <c r="O103" s="20" t="str">
        <f t="shared" si="77"/>
        <v>-</v>
      </c>
      <c r="P103" s="20" t="str">
        <f t="shared" si="77"/>
        <v>-</v>
      </c>
      <c r="Q103" s="58" t="s">
        <v>964</v>
      </c>
    </row>
    <row r="104" spans="1:17" s="143" customFormat="1" ht="38.25" hidden="1" outlineLevel="4" x14ac:dyDescent="0.25">
      <c r="A104" s="270"/>
      <c r="B104" s="271" t="s">
        <v>312</v>
      </c>
      <c r="C104" s="226">
        <f t="shared" si="76"/>
        <v>538.9</v>
      </c>
      <c r="D104" s="20">
        <v>538.9</v>
      </c>
      <c r="E104" s="20"/>
      <c r="F104" s="20"/>
      <c r="G104" s="20"/>
      <c r="H104" s="226">
        <f t="shared" si="78"/>
        <v>308.3</v>
      </c>
      <c r="I104" s="20">
        <v>308.3</v>
      </c>
      <c r="J104" s="20"/>
      <c r="K104" s="20"/>
      <c r="L104" s="20"/>
      <c r="M104" s="20">
        <f t="shared" ref="M104" si="79">IFERROR(H104/C104*100,"-")</f>
        <v>57.209129708665806</v>
      </c>
      <c r="N104" s="20">
        <f t="shared" ref="N104" si="80">IFERROR(I104/D104*100,"-")</f>
        <v>57.209129708665806</v>
      </c>
      <c r="O104" s="20" t="str">
        <f t="shared" ref="O104" si="81">IFERROR(J104/E104*100,"-")</f>
        <v>-</v>
      </c>
      <c r="P104" s="20" t="str">
        <f t="shared" ref="P104" si="82">IFERROR(K104/F104*100,"-")</f>
        <v>-</v>
      </c>
      <c r="Q104" s="58" t="s">
        <v>964</v>
      </c>
    </row>
    <row r="105" spans="1:17" s="143" customFormat="1" ht="38.25" hidden="1" outlineLevel="4" x14ac:dyDescent="0.25">
      <c r="A105" s="270"/>
      <c r="B105" s="271" t="s">
        <v>296</v>
      </c>
      <c r="C105" s="226">
        <f>SUM(D105:G105)</f>
        <v>7349.9</v>
      </c>
      <c r="D105" s="20">
        <v>367.5</v>
      </c>
      <c r="E105" s="20">
        <v>6982.4</v>
      </c>
      <c r="F105" s="20">
        <v>0</v>
      </c>
      <c r="G105" s="20">
        <v>0</v>
      </c>
      <c r="H105" s="226">
        <f>SUM(I105:L105)</f>
        <v>7349.9</v>
      </c>
      <c r="I105" s="20">
        <v>367.5</v>
      </c>
      <c r="J105" s="20">
        <v>6982.4</v>
      </c>
      <c r="K105" s="20">
        <v>0</v>
      </c>
      <c r="L105" s="20">
        <v>0</v>
      </c>
      <c r="M105" s="20">
        <f t="shared" ref="M105" si="83">IFERROR(H105/C105*100,"-")</f>
        <v>100</v>
      </c>
      <c r="N105" s="20">
        <f t="shared" ref="N105" si="84">IFERROR(I105/D105*100,"-")</f>
        <v>100</v>
      </c>
      <c r="O105" s="20">
        <f t="shared" ref="O105" si="85">IFERROR(J105/E105*100,"-")</f>
        <v>100</v>
      </c>
      <c r="P105" s="20" t="str">
        <f t="shared" ref="P105" si="86">IFERROR(K105/F105*100,"-")</f>
        <v>-</v>
      </c>
      <c r="Q105" s="58"/>
    </row>
    <row r="106" spans="1:17" s="137" customFormat="1" ht="25.5" hidden="1" outlineLevel="1" collapsed="1" x14ac:dyDescent="0.25">
      <c r="A106" s="103">
        <v>18</v>
      </c>
      <c r="B106" s="135" t="s">
        <v>262</v>
      </c>
      <c r="C106" s="140">
        <f t="shared" ref="C106:C113" si="87">SUM(D106:G106)</f>
        <v>76</v>
      </c>
      <c r="D106" s="140">
        <f>D107</f>
        <v>76</v>
      </c>
      <c r="E106" s="140">
        <f>E107</f>
        <v>0</v>
      </c>
      <c r="F106" s="140">
        <f>F107</f>
        <v>0</v>
      </c>
      <c r="G106" s="140">
        <f>G107</f>
        <v>0</v>
      </c>
      <c r="H106" s="140">
        <f>SUM(I106:L106)</f>
        <v>57.4</v>
      </c>
      <c r="I106" s="140">
        <f>I107</f>
        <v>57.4</v>
      </c>
      <c r="J106" s="140">
        <f>J107</f>
        <v>0</v>
      </c>
      <c r="K106" s="140">
        <f>K107</f>
        <v>0</v>
      </c>
      <c r="L106" s="140">
        <f>L107</f>
        <v>0</v>
      </c>
      <c r="M106" s="22">
        <f t="shared" si="77"/>
        <v>75.526315789473685</v>
      </c>
      <c r="N106" s="22">
        <f t="shared" si="77"/>
        <v>75.526315789473685</v>
      </c>
      <c r="O106" s="22" t="str">
        <f t="shared" si="77"/>
        <v>-</v>
      </c>
      <c r="P106" s="22" t="str">
        <f t="shared" si="77"/>
        <v>-</v>
      </c>
      <c r="Q106" s="136"/>
    </row>
    <row r="107" spans="1:17" s="131" customFormat="1" ht="51" hidden="1" outlineLevel="2" x14ac:dyDescent="0.25">
      <c r="A107" s="266"/>
      <c r="B107" s="139" t="s">
        <v>263</v>
      </c>
      <c r="C107" s="144">
        <f t="shared" si="87"/>
        <v>76</v>
      </c>
      <c r="D107" s="267">
        <f>D108+D109</f>
        <v>76</v>
      </c>
      <c r="E107" s="267">
        <f>E108+E109</f>
        <v>0</v>
      </c>
      <c r="F107" s="267">
        <f>F108+F109</f>
        <v>0</v>
      </c>
      <c r="G107" s="267">
        <f>G108+G109</f>
        <v>0</v>
      </c>
      <c r="H107" s="144">
        <f>SUM(I107:L107)</f>
        <v>57.4</v>
      </c>
      <c r="I107" s="267">
        <f>I108+I109</f>
        <v>57.4</v>
      </c>
      <c r="J107" s="267">
        <f>J108+J109</f>
        <v>0</v>
      </c>
      <c r="K107" s="267">
        <f>K108+K109</f>
        <v>0</v>
      </c>
      <c r="L107" s="267">
        <f>L108+L109</f>
        <v>0</v>
      </c>
      <c r="M107" s="10">
        <f t="shared" si="77"/>
        <v>75.526315789473685</v>
      </c>
      <c r="N107" s="10">
        <f t="shared" si="77"/>
        <v>75.526315789473685</v>
      </c>
      <c r="O107" s="10" t="str">
        <f t="shared" si="77"/>
        <v>-</v>
      </c>
      <c r="P107" s="10" t="str">
        <f t="shared" si="77"/>
        <v>-</v>
      </c>
      <c r="Q107" s="130"/>
    </row>
    <row r="108" spans="1:17" s="143" customFormat="1" ht="42.75" hidden="1" customHeight="1" outlineLevel="3" x14ac:dyDescent="0.25">
      <c r="A108" s="268"/>
      <c r="B108" s="19" t="s">
        <v>219</v>
      </c>
      <c r="C108" s="142">
        <f t="shared" si="87"/>
        <v>54</v>
      </c>
      <c r="D108" s="269">
        <v>54</v>
      </c>
      <c r="E108" s="269">
        <v>0</v>
      </c>
      <c r="F108" s="269">
        <v>0</v>
      </c>
      <c r="G108" s="269">
        <v>0</v>
      </c>
      <c r="H108" s="142">
        <f>SUM(I108:L108)</f>
        <v>37.9</v>
      </c>
      <c r="I108" s="269">
        <v>37.9</v>
      </c>
      <c r="J108" s="269">
        <v>0</v>
      </c>
      <c r="K108" s="269">
        <v>0</v>
      </c>
      <c r="L108" s="269">
        <v>0</v>
      </c>
      <c r="M108" s="20">
        <f t="shared" si="77"/>
        <v>70.18518518518519</v>
      </c>
      <c r="N108" s="20">
        <f t="shared" si="77"/>
        <v>70.18518518518519</v>
      </c>
      <c r="O108" s="20" t="str">
        <f t="shared" si="77"/>
        <v>-</v>
      </c>
      <c r="P108" s="20" t="str">
        <f t="shared" si="77"/>
        <v>-</v>
      </c>
      <c r="Q108" s="58"/>
    </row>
    <row r="109" spans="1:17" s="143" customFormat="1" ht="42.75" hidden="1" customHeight="1" outlineLevel="3" x14ac:dyDescent="0.25">
      <c r="A109" s="263"/>
      <c r="B109" s="19" t="s">
        <v>110</v>
      </c>
      <c r="C109" s="142">
        <f t="shared" si="87"/>
        <v>22</v>
      </c>
      <c r="D109" s="269">
        <v>22</v>
      </c>
      <c r="E109" s="269">
        <v>0</v>
      </c>
      <c r="F109" s="269">
        <v>0</v>
      </c>
      <c r="G109" s="269">
        <v>0</v>
      </c>
      <c r="H109" s="142">
        <f>SUM(I109:L109)</f>
        <v>19.5</v>
      </c>
      <c r="I109" s="269">
        <v>19.5</v>
      </c>
      <c r="J109" s="269">
        <v>0</v>
      </c>
      <c r="K109" s="269">
        <v>0</v>
      </c>
      <c r="L109" s="269">
        <v>0</v>
      </c>
      <c r="M109" s="20">
        <f t="shared" si="77"/>
        <v>88.63636363636364</v>
      </c>
      <c r="N109" s="20">
        <f t="shared" si="77"/>
        <v>88.63636363636364</v>
      </c>
      <c r="O109" s="20" t="str">
        <f t="shared" si="77"/>
        <v>-</v>
      </c>
      <c r="P109" s="20" t="str">
        <f t="shared" si="77"/>
        <v>-</v>
      </c>
      <c r="Q109" s="19"/>
    </row>
    <row r="110" spans="1:17" s="143" customFormat="1" ht="27" customHeight="1" collapsed="1" x14ac:dyDescent="0.25">
      <c r="A110" s="263"/>
      <c r="B110" s="274" t="s">
        <v>264</v>
      </c>
      <c r="C110" s="237">
        <f t="shared" si="87"/>
        <v>98415.9</v>
      </c>
      <c r="D110" s="237">
        <f t="shared" ref="D110:L110" si="88">D111+D119</f>
        <v>40200.300000000003</v>
      </c>
      <c r="E110" s="237">
        <f t="shared" si="88"/>
        <v>58215.6</v>
      </c>
      <c r="F110" s="237">
        <f t="shared" si="88"/>
        <v>0</v>
      </c>
      <c r="G110" s="237">
        <f t="shared" si="88"/>
        <v>0</v>
      </c>
      <c r="H110" s="237">
        <f t="shared" si="88"/>
        <v>95500.4</v>
      </c>
      <c r="I110" s="237">
        <f t="shared" si="88"/>
        <v>37284.800000000003</v>
      </c>
      <c r="J110" s="237">
        <f t="shared" si="88"/>
        <v>58215.6</v>
      </c>
      <c r="K110" s="237">
        <f t="shared" si="88"/>
        <v>0</v>
      </c>
      <c r="L110" s="237" t="e">
        <f t="shared" si="88"/>
        <v>#REF!</v>
      </c>
      <c r="M110" s="23">
        <f t="shared" si="77"/>
        <v>97.03757218091792</v>
      </c>
      <c r="N110" s="23">
        <f t="shared" si="77"/>
        <v>92.747566560448561</v>
      </c>
      <c r="O110" s="23">
        <f t="shared" si="77"/>
        <v>100</v>
      </c>
      <c r="P110" s="23" t="str">
        <f t="shared" si="77"/>
        <v>-</v>
      </c>
      <c r="Q110" s="49"/>
    </row>
    <row r="111" spans="1:17" s="9" customFormat="1" ht="60" hidden="1" customHeight="1" outlineLevel="1" collapsed="1" x14ac:dyDescent="0.25">
      <c r="A111" s="21">
        <v>19</v>
      </c>
      <c r="B111" s="6" t="s">
        <v>299</v>
      </c>
      <c r="C111" s="140">
        <f t="shared" si="87"/>
        <v>7548.5</v>
      </c>
      <c r="D111" s="140">
        <f>D112+D114</f>
        <v>7548.5</v>
      </c>
      <c r="E111" s="140">
        <f>E112</f>
        <v>0</v>
      </c>
      <c r="F111" s="140">
        <f>F112</f>
        <v>0</v>
      </c>
      <c r="G111" s="140">
        <f>G112</f>
        <v>0</v>
      </c>
      <c r="H111" s="140">
        <f>SUM(I111:L111)</f>
        <v>4633.2000000000007</v>
      </c>
      <c r="I111" s="140">
        <f>I112+I114</f>
        <v>4633.2000000000007</v>
      </c>
      <c r="J111" s="140">
        <f>J112+J114</f>
        <v>0</v>
      </c>
      <c r="K111" s="140">
        <f>K112+K114</f>
        <v>0</v>
      </c>
      <c r="L111" s="140">
        <f>L112+L114</f>
        <v>0</v>
      </c>
      <c r="M111" s="212">
        <f t="shared" si="77"/>
        <v>61.379081936808646</v>
      </c>
      <c r="N111" s="212">
        <f t="shared" si="77"/>
        <v>61.379081936808646</v>
      </c>
      <c r="O111" s="212" t="str">
        <f t="shared" si="77"/>
        <v>-</v>
      </c>
      <c r="P111" s="212" t="str">
        <f t="shared" si="77"/>
        <v>-</v>
      </c>
      <c r="Q111" s="213"/>
    </row>
    <row r="112" spans="1:17" s="250" customFormat="1" ht="139.5" hidden="1" customHeight="1" outlineLevel="2" collapsed="1" x14ac:dyDescent="0.25">
      <c r="A112" s="247"/>
      <c r="B112" s="248" t="s">
        <v>300</v>
      </c>
      <c r="C112" s="249">
        <f t="shared" si="87"/>
        <v>7473.5</v>
      </c>
      <c r="D112" s="17">
        <f>D113</f>
        <v>7473.5</v>
      </c>
      <c r="E112" s="13">
        <f>SUM(E113:E118)</f>
        <v>0</v>
      </c>
      <c r="F112" s="13">
        <f>SUM(F113:F118)</f>
        <v>0</v>
      </c>
      <c r="G112" s="13">
        <f>SUM(G113:G118)</f>
        <v>0</v>
      </c>
      <c r="H112" s="249">
        <f t="shared" ref="H112:H121" si="89">SUM(I112:L112)</f>
        <v>4572.6000000000004</v>
      </c>
      <c r="I112" s="17">
        <f>I113</f>
        <v>4572.6000000000004</v>
      </c>
      <c r="J112" s="17">
        <f>SUM(J113:J118)</f>
        <v>0</v>
      </c>
      <c r="K112" s="17">
        <f>SUM(K113:K118)</f>
        <v>0</v>
      </c>
      <c r="L112" s="17">
        <f>SUM(L113:L118)</f>
        <v>0</v>
      </c>
      <c r="M112" s="197">
        <f t="shared" si="77"/>
        <v>61.184184117214159</v>
      </c>
      <c r="N112" s="197">
        <f t="shared" si="77"/>
        <v>61.184184117214159</v>
      </c>
      <c r="O112" s="197" t="str">
        <f t="shared" si="77"/>
        <v>-</v>
      </c>
      <c r="P112" s="197" t="str">
        <f t="shared" si="77"/>
        <v>-</v>
      </c>
      <c r="Q112" s="452" t="s">
        <v>961</v>
      </c>
    </row>
    <row r="113" spans="1:17" s="16" customFormat="1" ht="120" hidden="1" customHeight="1" outlineLevel="3" x14ac:dyDescent="0.25">
      <c r="A113" s="251"/>
      <c r="B113" s="251" t="s">
        <v>301</v>
      </c>
      <c r="C113" s="252">
        <f t="shared" si="87"/>
        <v>7473.5</v>
      </c>
      <c r="D113" s="252">
        <v>7473.5</v>
      </c>
      <c r="E113" s="252">
        <v>0</v>
      </c>
      <c r="F113" s="252">
        <v>0</v>
      </c>
      <c r="G113" s="252">
        <v>0</v>
      </c>
      <c r="H113" s="253">
        <f t="shared" si="89"/>
        <v>4572.6000000000004</v>
      </c>
      <c r="I113" s="252">
        <v>4572.6000000000004</v>
      </c>
      <c r="J113" s="252">
        <v>0</v>
      </c>
      <c r="K113" s="252">
        <v>0</v>
      </c>
      <c r="L113" s="252">
        <v>0</v>
      </c>
      <c r="M113" s="254">
        <f t="shared" ref="M113" si="90">IFERROR(H113/C113*100,"-")</f>
        <v>61.184184117214159</v>
      </c>
      <c r="N113" s="254">
        <f t="shared" ref="N113" si="91">IFERROR(I113/D113*100,"-")</f>
        <v>61.184184117214159</v>
      </c>
      <c r="O113" s="254" t="str">
        <f t="shared" ref="O113" si="92">IFERROR(J113/E113*100,"-")</f>
        <v>-</v>
      </c>
      <c r="P113" s="254" t="str">
        <f t="shared" ref="P113" si="93">IFERROR(K113/F113*100,"-")</f>
        <v>-</v>
      </c>
      <c r="Q113" s="453"/>
    </row>
    <row r="114" spans="1:17" s="16" customFormat="1" ht="63.75" hidden="1" customHeight="1" outlineLevel="2" collapsed="1" x14ac:dyDescent="0.25">
      <c r="A114" s="24"/>
      <c r="B114" s="262" t="s">
        <v>302</v>
      </c>
      <c r="C114" s="142">
        <f>C115</f>
        <v>75</v>
      </c>
      <c r="D114" s="142">
        <f>D115</f>
        <v>75</v>
      </c>
      <c r="E114" s="142">
        <f t="shared" ref="E114:G114" si="94">E115</f>
        <v>0</v>
      </c>
      <c r="F114" s="142">
        <f t="shared" si="94"/>
        <v>0</v>
      </c>
      <c r="G114" s="142">
        <f t="shared" si="94"/>
        <v>0</v>
      </c>
      <c r="H114" s="142">
        <f t="shared" si="89"/>
        <v>60.6</v>
      </c>
      <c r="I114" s="142">
        <f>I115</f>
        <v>60.6</v>
      </c>
      <c r="J114" s="142">
        <f>J115</f>
        <v>0</v>
      </c>
      <c r="K114" s="142">
        <f>K115</f>
        <v>0</v>
      </c>
      <c r="L114" s="142">
        <f>L115</f>
        <v>0</v>
      </c>
      <c r="M114" s="256">
        <f t="shared" si="77"/>
        <v>80.800000000000011</v>
      </c>
      <c r="N114" s="256">
        <f t="shared" si="77"/>
        <v>80.800000000000011</v>
      </c>
      <c r="O114" s="256" t="str">
        <f t="shared" si="77"/>
        <v>-</v>
      </c>
      <c r="P114" s="256" t="str">
        <f t="shared" si="77"/>
        <v>-</v>
      </c>
      <c r="Q114" s="181"/>
    </row>
    <row r="115" spans="1:17" s="16" customFormat="1" ht="123" hidden="1" customHeight="1" outlineLevel="3" collapsed="1" x14ac:dyDescent="0.25">
      <c r="A115" s="258"/>
      <c r="B115" s="258" t="s">
        <v>303</v>
      </c>
      <c r="C115" s="259">
        <f t="shared" ref="C115:C127" si="95">SUM(D115:G115)</f>
        <v>75</v>
      </c>
      <c r="D115" s="259">
        <f>SUM(D116:D118)</f>
        <v>75</v>
      </c>
      <c r="E115" s="259">
        <f>SUM(E116:E118)</f>
        <v>0</v>
      </c>
      <c r="F115" s="259">
        <f>SUM(F116:F118)</f>
        <v>0</v>
      </c>
      <c r="G115" s="259">
        <f>SUM(G116:G118)</f>
        <v>0</v>
      </c>
      <c r="H115" s="260">
        <f>SUM(I115:L115)</f>
        <v>60.6</v>
      </c>
      <c r="I115" s="259">
        <f>SUM(I116:I118)</f>
        <v>60.6</v>
      </c>
      <c r="J115" s="259">
        <f>SUM(J116:J118)</f>
        <v>0</v>
      </c>
      <c r="K115" s="259">
        <f>SUM(K116:K118)</f>
        <v>0</v>
      </c>
      <c r="L115" s="259">
        <f>SUM(L116:L118)</f>
        <v>0</v>
      </c>
      <c r="M115" s="254">
        <f t="shared" si="77"/>
        <v>80.800000000000011</v>
      </c>
      <c r="N115" s="254">
        <f t="shared" si="77"/>
        <v>80.800000000000011</v>
      </c>
      <c r="O115" s="254" t="str">
        <f t="shared" si="77"/>
        <v>-</v>
      </c>
      <c r="P115" s="254" t="str">
        <f t="shared" si="77"/>
        <v>-</v>
      </c>
      <c r="Q115" s="194"/>
    </row>
    <row r="116" spans="1:17" s="16" customFormat="1" ht="54.75" hidden="1" customHeight="1" outlineLevel="4" x14ac:dyDescent="0.25">
      <c r="A116" s="24"/>
      <c r="B116" s="257" t="s">
        <v>265</v>
      </c>
      <c r="C116" s="142">
        <f t="shared" si="95"/>
        <v>55.6</v>
      </c>
      <c r="D116" s="20">
        <v>55.6</v>
      </c>
      <c r="E116" s="20">
        <v>0</v>
      </c>
      <c r="F116" s="20">
        <v>0</v>
      </c>
      <c r="G116" s="20">
        <v>0</v>
      </c>
      <c r="H116" s="261">
        <f t="shared" si="89"/>
        <v>41.2</v>
      </c>
      <c r="I116" s="12">
        <v>41.2</v>
      </c>
      <c r="J116" s="20">
        <v>0</v>
      </c>
      <c r="K116" s="20">
        <v>0</v>
      </c>
      <c r="L116" s="20">
        <v>0</v>
      </c>
      <c r="M116" s="256">
        <f t="shared" si="77"/>
        <v>74.100719424460436</v>
      </c>
      <c r="N116" s="256">
        <f t="shared" si="77"/>
        <v>74.100719424460436</v>
      </c>
      <c r="O116" s="256" t="str">
        <f t="shared" si="77"/>
        <v>-</v>
      </c>
      <c r="P116" s="256" t="str">
        <f t="shared" si="77"/>
        <v>-</v>
      </c>
      <c r="Q116" s="181" t="s">
        <v>899</v>
      </c>
    </row>
    <row r="117" spans="1:17" s="16" customFormat="1" ht="35.25" hidden="1" customHeight="1" outlineLevel="4" x14ac:dyDescent="0.25">
      <c r="A117" s="24"/>
      <c r="B117" s="257" t="s">
        <v>266</v>
      </c>
      <c r="C117" s="142">
        <f t="shared" si="95"/>
        <v>10</v>
      </c>
      <c r="D117" s="20">
        <v>10</v>
      </c>
      <c r="E117" s="20">
        <v>0</v>
      </c>
      <c r="F117" s="20">
        <v>0</v>
      </c>
      <c r="G117" s="20">
        <v>0</v>
      </c>
      <c r="H117" s="255">
        <f t="shared" si="89"/>
        <v>10</v>
      </c>
      <c r="I117" s="12">
        <v>10</v>
      </c>
      <c r="J117" s="20">
        <v>0</v>
      </c>
      <c r="K117" s="20">
        <v>0</v>
      </c>
      <c r="L117" s="20">
        <v>0</v>
      </c>
      <c r="M117" s="256">
        <f t="shared" si="77"/>
        <v>100</v>
      </c>
      <c r="N117" s="256">
        <f t="shared" si="77"/>
        <v>100</v>
      </c>
      <c r="O117" s="256" t="str">
        <f t="shared" si="77"/>
        <v>-</v>
      </c>
      <c r="P117" s="256" t="str">
        <f t="shared" si="77"/>
        <v>-</v>
      </c>
      <c r="Q117" s="181" t="s">
        <v>962</v>
      </c>
    </row>
    <row r="118" spans="1:17" s="16" customFormat="1" ht="29.25" hidden="1" customHeight="1" outlineLevel="4" x14ac:dyDescent="0.25">
      <c r="A118" s="24"/>
      <c r="B118" s="195" t="s">
        <v>267</v>
      </c>
      <c r="C118" s="142">
        <f t="shared" si="95"/>
        <v>9.4</v>
      </c>
      <c r="D118" s="20">
        <v>9.4</v>
      </c>
      <c r="E118" s="20">
        <v>0</v>
      </c>
      <c r="F118" s="20">
        <v>0</v>
      </c>
      <c r="G118" s="20">
        <v>0</v>
      </c>
      <c r="H118" s="255">
        <f t="shared" si="89"/>
        <v>9.4</v>
      </c>
      <c r="I118" s="20">
        <v>9.4</v>
      </c>
      <c r="J118" s="20">
        <v>0</v>
      </c>
      <c r="K118" s="20">
        <v>0</v>
      </c>
      <c r="L118" s="20">
        <v>0</v>
      </c>
      <c r="M118" s="256">
        <f t="shared" si="77"/>
        <v>100</v>
      </c>
      <c r="N118" s="256">
        <f t="shared" si="77"/>
        <v>100</v>
      </c>
      <c r="O118" s="256" t="str">
        <f t="shared" si="77"/>
        <v>-</v>
      </c>
      <c r="P118" s="256" t="str">
        <f t="shared" si="77"/>
        <v>-</v>
      </c>
      <c r="Q118" s="181" t="s">
        <v>963</v>
      </c>
    </row>
    <row r="119" spans="1:17" s="9" customFormat="1" ht="60.75" hidden="1" customHeight="1" outlineLevel="1" x14ac:dyDescent="0.25">
      <c r="A119" s="21">
        <v>20</v>
      </c>
      <c r="B119" s="6" t="s">
        <v>304</v>
      </c>
      <c r="C119" s="140">
        <f t="shared" si="95"/>
        <v>90867.4</v>
      </c>
      <c r="D119" s="140">
        <f>D120+D124</f>
        <v>32651.800000000003</v>
      </c>
      <c r="E119" s="140">
        <f>E120+E124</f>
        <v>58215.6</v>
      </c>
      <c r="F119" s="140">
        <f>F120</f>
        <v>0</v>
      </c>
      <c r="G119" s="140">
        <f>G120</f>
        <v>0</v>
      </c>
      <c r="H119" s="140">
        <f>SUM(I119:K119)</f>
        <v>90867.199999999997</v>
      </c>
      <c r="I119" s="140">
        <f>I120+I124</f>
        <v>32651.600000000002</v>
      </c>
      <c r="J119" s="140">
        <f>J120+J124</f>
        <v>58215.6</v>
      </c>
      <c r="K119" s="140">
        <f>K120+K124</f>
        <v>0</v>
      </c>
      <c r="L119" s="140" t="e">
        <f>L120+L124</f>
        <v>#REF!</v>
      </c>
      <c r="M119" s="212">
        <f t="shared" si="77"/>
        <v>99.999779899061707</v>
      </c>
      <c r="N119" s="212">
        <f t="shared" si="77"/>
        <v>99.999387476341269</v>
      </c>
      <c r="O119" s="212">
        <f t="shared" si="77"/>
        <v>100</v>
      </c>
      <c r="P119" s="212" t="str">
        <f t="shared" si="77"/>
        <v>-</v>
      </c>
      <c r="Q119" s="213"/>
    </row>
    <row r="120" spans="1:17" s="204" customFormat="1" ht="72.75" hidden="1" customHeight="1" outlineLevel="2" collapsed="1" x14ac:dyDescent="0.25">
      <c r="A120" s="199"/>
      <c r="B120" s="200" t="s">
        <v>305</v>
      </c>
      <c r="C120" s="201">
        <f>SUM(D120:G120)</f>
        <v>29587.600000000002</v>
      </c>
      <c r="D120" s="201">
        <f>D121</f>
        <v>29587.600000000002</v>
      </c>
      <c r="E120" s="201">
        <f>E121</f>
        <v>0</v>
      </c>
      <c r="F120" s="201">
        <f>F121+F124</f>
        <v>0</v>
      </c>
      <c r="G120" s="201">
        <f>G121+G124</f>
        <v>0</v>
      </c>
      <c r="H120" s="201">
        <f t="shared" si="89"/>
        <v>29587.600000000002</v>
      </c>
      <c r="I120" s="201">
        <f>I121</f>
        <v>29587.600000000002</v>
      </c>
      <c r="J120" s="201">
        <f>J121</f>
        <v>0</v>
      </c>
      <c r="K120" s="201">
        <f>K121</f>
        <v>0</v>
      </c>
      <c r="L120" s="201">
        <f>L121</f>
        <v>0</v>
      </c>
      <c r="M120" s="202">
        <f t="shared" si="77"/>
        <v>100</v>
      </c>
      <c r="N120" s="202">
        <f t="shared" si="77"/>
        <v>100</v>
      </c>
      <c r="O120" s="202" t="str">
        <f t="shared" si="77"/>
        <v>-</v>
      </c>
      <c r="P120" s="202" t="str">
        <f t="shared" si="77"/>
        <v>-</v>
      </c>
      <c r="Q120" s="203"/>
    </row>
    <row r="121" spans="1:17" s="16" customFormat="1" ht="150" hidden="1" outlineLevel="3" x14ac:dyDescent="0.25">
      <c r="A121" s="191"/>
      <c r="B121" s="192" t="s">
        <v>940</v>
      </c>
      <c r="C121" s="144">
        <f t="shared" si="95"/>
        <v>29587.600000000002</v>
      </c>
      <c r="D121" s="144">
        <f>SUM(D122:D123)</f>
        <v>29587.600000000002</v>
      </c>
      <c r="E121" s="144">
        <f>SUM(E122:E123)</f>
        <v>0</v>
      </c>
      <c r="F121" s="144">
        <f>SUM(F122:F123)</f>
        <v>0</v>
      </c>
      <c r="G121" s="144">
        <f>SUM(G122:G123)</f>
        <v>0</v>
      </c>
      <c r="H121" s="144">
        <f t="shared" si="89"/>
        <v>29587.600000000002</v>
      </c>
      <c r="I121" s="10">
        <f>SUM(I122:I123)</f>
        <v>29587.600000000002</v>
      </c>
      <c r="J121" s="10">
        <f>SUM(J122:J123)</f>
        <v>0</v>
      </c>
      <c r="K121" s="10">
        <f>SUM(K122:K123)</f>
        <v>0</v>
      </c>
      <c r="L121" s="10">
        <f>SUM(L122:L123)</f>
        <v>0</v>
      </c>
      <c r="M121" s="193">
        <f t="shared" si="77"/>
        <v>100</v>
      </c>
      <c r="N121" s="193">
        <f t="shared" si="77"/>
        <v>100</v>
      </c>
      <c r="O121" s="193" t="str">
        <f t="shared" si="77"/>
        <v>-</v>
      </c>
      <c r="P121" s="193" t="str">
        <f t="shared" si="77"/>
        <v>-</v>
      </c>
      <c r="Q121" s="194"/>
    </row>
    <row r="122" spans="1:17" s="16" customFormat="1" ht="75" hidden="1" outlineLevel="4" x14ac:dyDescent="0.25">
      <c r="A122" s="27"/>
      <c r="B122" s="195" t="s">
        <v>306</v>
      </c>
      <c r="C122" s="142">
        <f t="shared" si="95"/>
        <v>28328.9</v>
      </c>
      <c r="D122" s="142">
        <v>28328.9</v>
      </c>
      <c r="E122" s="142">
        <v>0</v>
      </c>
      <c r="F122" s="142">
        <v>0</v>
      </c>
      <c r="G122" s="142">
        <v>0</v>
      </c>
      <c r="H122" s="142">
        <f t="shared" ref="H122:H127" si="96">SUM(I122:L122)</f>
        <v>28328.9</v>
      </c>
      <c r="I122" s="142">
        <v>28328.9</v>
      </c>
      <c r="J122" s="142">
        <v>0</v>
      </c>
      <c r="K122" s="142">
        <v>0</v>
      </c>
      <c r="L122" s="142">
        <v>0</v>
      </c>
      <c r="M122" s="196">
        <f t="shared" si="77"/>
        <v>100</v>
      </c>
      <c r="N122" s="196">
        <f t="shared" si="77"/>
        <v>100</v>
      </c>
      <c r="O122" s="197" t="str">
        <f t="shared" si="77"/>
        <v>-</v>
      </c>
      <c r="P122" s="197" t="str">
        <f t="shared" si="77"/>
        <v>-</v>
      </c>
      <c r="Q122" s="181" t="s">
        <v>856</v>
      </c>
    </row>
    <row r="123" spans="1:17" s="16" customFormat="1" ht="30" hidden="1" outlineLevel="4" x14ac:dyDescent="0.25">
      <c r="A123" s="27"/>
      <c r="B123" s="195" t="s">
        <v>307</v>
      </c>
      <c r="C123" s="142">
        <f t="shared" si="95"/>
        <v>1258.7</v>
      </c>
      <c r="D123" s="142">
        <v>1258.7</v>
      </c>
      <c r="E123" s="142">
        <v>0</v>
      </c>
      <c r="F123" s="142">
        <v>0</v>
      </c>
      <c r="G123" s="142">
        <v>0</v>
      </c>
      <c r="H123" s="142">
        <f t="shared" si="96"/>
        <v>1258.7</v>
      </c>
      <c r="I123" s="142">
        <v>1258.7</v>
      </c>
      <c r="J123" s="142">
        <v>0</v>
      </c>
      <c r="K123" s="142">
        <v>0</v>
      </c>
      <c r="L123" s="142">
        <v>0</v>
      </c>
      <c r="M123" s="196">
        <f t="shared" si="77"/>
        <v>100</v>
      </c>
      <c r="N123" s="196">
        <f t="shared" si="77"/>
        <v>100</v>
      </c>
      <c r="O123" s="197" t="str">
        <f t="shared" si="77"/>
        <v>-</v>
      </c>
      <c r="P123" s="197" t="str">
        <f t="shared" si="77"/>
        <v>-</v>
      </c>
      <c r="Q123" s="198" t="s">
        <v>326</v>
      </c>
    </row>
    <row r="124" spans="1:17" s="29" customFormat="1" ht="57" hidden="1" outlineLevel="2" x14ac:dyDescent="0.25">
      <c r="A124" s="28"/>
      <c r="B124" s="205" t="s">
        <v>308</v>
      </c>
      <c r="C124" s="206">
        <f>C125</f>
        <v>61279.799999999996</v>
      </c>
      <c r="D124" s="206">
        <f t="shared" ref="D124:K124" si="97">D125</f>
        <v>3064.2</v>
      </c>
      <c r="E124" s="206">
        <f t="shared" si="97"/>
        <v>58215.6</v>
      </c>
      <c r="F124" s="206">
        <f t="shared" si="97"/>
        <v>0</v>
      </c>
      <c r="G124" s="206">
        <f t="shared" si="97"/>
        <v>0</v>
      </c>
      <c r="H124" s="206">
        <f t="shared" si="97"/>
        <v>61279.6</v>
      </c>
      <c r="I124" s="206">
        <f t="shared" si="97"/>
        <v>3064</v>
      </c>
      <c r="J124" s="206">
        <f t="shared" si="97"/>
        <v>58215.6</v>
      </c>
      <c r="K124" s="206">
        <f t="shared" si="97"/>
        <v>0</v>
      </c>
      <c r="L124" s="23" t="e">
        <f>L125+#REF!</f>
        <v>#REF!</v>
      </c>
      <c r="M124" s="196">
        <f t="shared" si="77"/>
        <v>99.999673628177646</v>
      </c>
      <c r="N124" s="196">
        <f t="shared" si="77"/>
        <v>99.993473010900075</v>
      </c>
      <c r="O124" s="197">
        <f t="shared" si="77"/>
        <v>100</v>
      </c>
      <c r="P124" s="197" t="str">
        <f t="shared" si="77"/>
        <v>-</v>
      </c>
      <c r="Q124" s="181"/>
    </row>
    <row r="125" spans="1:17" s="207" customFormat="1" ht="135.75" hidden="1" customHeight="1" outlineLevel="3" x14ac:dyDescent="0.25">
      <c r="A125" s="191"/>
      <c r="B125" s="192" t="s">
        <v>309</v>
      </c>
      <c r="C125" s="144">
        <f t="shared" si="95"/>
        <v>61279.799999999996</v>
      </c>
      <c r="D125" s="144">
        <f>SUM(D126:D127)</f>
        <v>3064.2</v>
      </c>
      <c r="E125" s="144">
        <f>SUM(E126:E127)</f>
        <v>58215.6</v>
      </c>
      <c r="F125" s="144">
        <f t="shared" ref="F125:G125" si="98">F126</f>
        <v>0</v>
      </c>
      <c r="G125" s="144">
        <f t="shared" si="98"/>
        <v>0</v>
      </c>
      <c r="H125" s="144">
        <f t="shared" si="96"/>
        <v>61279.6</v>
      </c>
      <c r="I125" s="10">
        <f>SUM(I126:I127)</f>
        <v>3064</v>
      </c>
      <c r="J125" s="10">
        <f>SUM(J126:J127)</f>
        <v>58215.6</v>
      </c>
      <c r="K125" s="10">
        <f>K126</f>
        <v>0</v>
      </c>
      <c r="L125" s="10">
        <f>L126</f>
        <v>0</v>
      </c>
      <c r="M125" s="193">
        <f t="shared" ref="M125:M127" si="99">IFERROR(H125/C125*100,"-")</f>
        <v>99.999673628177646</v>
      </c>
      <c r="N125" s="193">
        <f t="shared" ref="N125:N127" si="100">IFERROR(I125/D125*100,"-")</f>
        <v>99.993473010900075</v>
      </c>
      <c r="O125" s="193">
        <f t="shared" ref="O125:O127" si="101">IFERROR(J125/E125*100,"-")</f>
        <v>100</v>
      </c>
      <c r="P125" s="193" t="str">
        <f t="shared" ref="P125:P127" si="102">IFERROR(K125/F125*100,"-")</f>
        <v>-</v>
      </c>
      <c r="Q125" s="194"/>
    </row>
    <row r="126" spans="1:17" s="16" customFormat="1" ht="45" hidden="1" outlineLevel="4" x14ac:dyDescent="0.25">
      <c r="A126" s="27"/>
      <c r="B126" s="195" t="s">
        <v>864</v>
      </c>
      <c r="C126" s="142">
        <f t="shared" si="95"/>
        <v>60779.6</v>
      </c>
      <c r="D126" s="208">
        <v>3039</v>
      </c>
      <c r="E126" s="208">
        <v>57740.6</v>
      </c>
      <c r="F126" s="208">
        <v>0</v>
      </c>
      <c r="G126" s="208">
        <v>0</v>
      </c>
      <c r="H126" s="142">
        <f t="shared" si="96"/>
        <v>60779.6</v>
      </c>
      <c r="I126" s="208">
        <v>3039</v>
      </c>
      <c r="J126" s="208">
        <v>57740.6</v>
      </c>
      <c r="K126" s="208">
        <v>0</v>
      </c>
      <c r="L126" s="208">
        <v>0</v>
      </c>
      <c r="M126" s="197">
        <f t="shared" si="99"/>
        <v>100</v>
      </c>
      <c r="N126" s="197">
        <f t="shared" si="100"/>
        <v>100</v>
      </c>
      <c r="O126" s="197">
        <f t="shared" si="101"/>
        <v>100</v>
      </c>
      <c r="P126" s="197" t="str">
        <f t="shared" si="102"/>
        <v>-</v>
      </c>
      <c r="Q126" s="181"/>
    </row>
    <row r="127" spans="1:17" s="16" customFormat="1" ht="30" hidden="1" outlineLevel="4" x14ac:dyDescent="0.25">
      <c r="A127" s="27"/>
      <c r="B127" s="195" t="s">
        <v>863</v>
      </c>
      <c r="C127" s="142">
        <f t="shared" si="95"/>
        <v>500.2</v>
      </c>
      <c r="D127" s="208">
        <v>25.2</v>
      </c>
      <c r="E127" s="208">
        <v>475</v>
      </c>
      <c r="F127" s="208">
        <v>0</v>
      </c>
      <c r="G127" s="208"/>
      <c r="H127" s="142">
        <f t="shared" si="96"/>
        <v>500</v>
      </c>
      <c r="I127" s="208">
        <v>25</v>
      </c>
      <c r="J127" s="208">
        <v>475</v>
      </c>
      <c r="K127" s="208"/>
      <c r="L127" s="208"/>
      <c r="M127" s="197">
        <f t="shared" si="99"/>
        <v>99.960015993602553</v>
      </c>
      <c r="N127" s="197">
        <f t="shared" si="100"/>
        <v>99.206349206349216</v>
      </c>
      <c r="O127" s="197">
        <f t="shared" si="101"/>
        <v>100</v>
      </c>
      <c r="P127" s="197" t="str">
        <f t="shared" si="102"/>
        <v>-</v>
      </c>
      <c r="Q127" s="181"/>
    </row>
    <row r="128" spans="1:17" x14ac:dyDescent="0.25">
      <c r="A128" s="167"/>
    </row>
    <row r="129" spans="1:17" x14ac:dyDescent="0.25">
      <c r="A129" s="167"/>
    </row>
    <row r="131" spans="1:17" s="16" customFormat="1" ht="29.25" customHeight="1" x14ac:dyDescent="0.25">
      <c r="A131" s="454" t="s">
        <v>905</v>
      </c>
      <c r="B131" s="454"/>
      <c r="C131" s="454"/>
      <c r="D131" s="454"/>
      <c r="E131" s="209"/>
      <c r="F131" s="209"/>
      <c r="G131" s="209"/>
      <c r="H131" s="209"/>
      <c r="I131" s="209"/>
      <c r="J131" s="209"/>
      <c r="K131" s="209"/>
      <c r="L131" s="209"/>
      <c r="M131" s="454" t="s">
        <v>904</v>
      </c>
      <c r="N131" s="454"/>
      <c r="O131" s="209"/>
      <c r="P131" s="209"/>
      <c r="Q131" s="209"/>
    </row>
    <row r="132" spans="1:17" s="16" customFormat="1" ht="15" customHeight="1" x14ac:dyDescent="0.25">
      <c r="A132" s="210"/>
      <c r="B132" s="210"/>
      <c r="Q132" s="211"/>
    </row>
    <row r="133" spans="1:17" s="16" customFormat="1" ht="13.5" customHeight="1" x14ac:dyDescent="0.25">
      <c r="A133" s="210"/>
      <c r="B133" s="210"/>
      <c r="Q133" s="211"/>
    </row>
    <row r="134" spans="1:17" s="16" customFormat="1" hidden="1" x14ac:dyDescent="0.25">
      <c r="A134" s="15"/>
      <c r="Q134" s="211"/>
    </row>
    <row r="135" spans="1:17" s="16" customFormat="1" ht="8.25" customHeight="1" x14ac:dyDescent="0.25">
      <c r="A135" s="15"/>
      <c r="Q135" s="211"/>
    </row>
    <row r="136" spans="1:17" s="16" customFormat="1" x14ac:dyDescent="0.25">
      <c r="A136" s="25" t="s">
        <v>906</v>
      </c>
      <c r="Q136" s="211"/>
    </row>
  </sheetData>
  <mergeCells count="19">
    <mergeCell ref="I5:K5"/>
    <mergeCell ref="M5:M6"/>
    <mergeCell ref="N5:P5"/>
    <mergeCell ref="Q112:Q113"/>
    <mergeCell ref="A131:D131"/>
    <mergeCell ref="M131:N131"/>
    <mergeCell ref="A1:Q1"/>
    <mergeCell ref="A2:Q2"/>
    <mergeCell ref="A4:A6"/>
    <mergeCell ref="B4:B6"/>
    <mergeCell ref="C4:F4"/>
    <mergeCell ref="G4:G6"/>
    <mergeCell ref="H4:K4"/>
    <mergeCell ref="L4:L6"/>
    <mergeCell ref="M4:P4"/>
    <mergeCell ref="Q4:Q6"/>
    <mergeCell ref="C5:C6"/>
    <mergeCell ref="D5:F5"/>
    <mergeCell ref="H5:H6"/>
  </mergeCells>
  <pageMargins left="0.11811023622047245" right="0.11811023622047245" top="0.59055118110236227" bottom="0.19685039370078741" header="0.31496062992125984" footer="0.31496062992125984"/>
  <pageSetup paperSize="9" scale="54" fitToHeight="14" orientation="landscape" r:id="rId1"/>
  <headerFooter differentFirst="1">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203"/>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G61" sqref="G61"/>
    </sheetView>
  </sheetViews>
  <sheetFormatPr defaultRowHeight="15" outlineLevelRow="3" x14ac:dyDescent="0.25"/>
  <cols>
    <col min="1" max="1" width="4.42578125" style="173" customWidth="1"/>
    <col min="2" max="2" width="52.42578125" style="173" customWidth="1"/>
    <col min="3" max="3" width="6.85546875" style="173" customWidth="1"/>
    <col min="4" max="5" width="11" style="173" customWidth="1"/>
    <col min="6" max="6" width="11.7109375" style="173" customWidth="1"/>
    <col min="7" max="7" width="10.7109375" style="173" customWidth="1"/>
    <col min="8" max="8" width="11.5703125" style="173" customWidth="1"/>
    <col min="9" max="9" width="22.42578125" style="173" customWidth="1"/>
    <col min="10" max="16384" width="9.140625" style="173"/>
  </cols>
  <sheetData>
    <row r="1" spans="1:22" ht="18.75" x14ac:dyDescent="0.25">
      <c r="A1" s="447" t="s">
        <v>332</v>
      </c>
      <c r="B1" s="447"/>
      <c r="C1" s="447"/>
      <c r="D1" s="447"/>
      <c r="E1" s="447"/>
      <c r="F1" s="447"/>
      <c r="G1" s="447"/>
      <c r="H1" s="447"/>
      <c r="I1" s="447"/>
      <c r="J1" s="172"/>
      <c r="K1" s="172"/>
      <c r="L1" s="172"/>
      <c r="M1" s="172"/>
      <c r="N1" s="172"/>
      <c r="O1" s="172"/>
      <c r="P1" s="172"/>
      <c r="Q1" s="172"/>
      <c r="R1" s="172"/>
      <c r="S1" s="172"/>
      <c r="T1" s="172"/>
      <c r="U1" s="172"/>
      <c r="V1" s="172"/>
    </row>
    <row r="2" spans="1:22" ht="51.75" customHeight="1" x14ac:dyDescent="0.25">
      <c r="A2" s="448" t="s">
        <v>918</v>
      </c>
      <c r="B2" s="448"/>
      <c r="C2" s="448"/>
      <c r="D2" s="448"/>
      <c r="E2" s="448"/>
      <c r="F2" s="448"/>
      <c r="G2" s="448"/>
      <c r="H2" s="448"/>
      <c r="I2" s="448"/>
      <c r="J2" s="172"/>
      <c r="K2" s="172"/>
      <c r="L2" s="172"/>
      <c r="M2" s="172"/>
      <c r="N2" s="172"/>
      <c r="O2" s="172"/>
      <c r="P2" s="172"/>
      <c r="Q2" s="172"/>
      <c r="R2" s="172"/>
      <c r="S2" s="172"/>
      <c r="T2" s="172"/>
      <c r="U2" s="172"/>
      <c r="V2" s="172"/>
    </row>
    <row r="4" spans="1:22" s="31" customFormat="1" ht="18.75" customHeight="1" x14ac:dyDescent="0.25">
      <c r="A4" s="399" t="s">
        <v>0</v>
      </c>
      <c r="B4" s="399" t="s">
        <v>333</v>
      </c>
      <c r="C4" s="399" t="s">
        <v>334</v>
      </c>
      <c r="D4" s="399" t="s">
        <v>335</v>
      </c>
      <c r="E4" s="399" t="s">
        <v>336</v>
      </c>
      <c r="F4" s="451" t="s">
        <v>337</v>
      </c>
      <c r="G4" s="451"/>
      <c r="H4" s="449" t="s">
        <v>373</v>
      </c>
      <c r="I4" s="451" t="s">
        <v>340</v>
      </c>
    </row>
    <row r="5" spans="1:22" s="31" customFormat="1" ht="67.5" customHeight="1" x14ac:dyDescent="0.25">
      <c r="A5" s="399"/>
      <c r="B5" s="399"/>
      <c r="C5" s="399"/>
      <c r="D5" s="399"/>
      <c r="E5" s="399"/>
      <c r="F5" s="161" t="s">
        <v>338</v>
      </c>
      <c r="G5" s="161" t="s">
        <v>339</v>
      </c>
      <c r="H5" s="450"/>
      <c r="I5" s="451"/>
    </row>
    <row r="6" spans="1:22" s="31" customFormat="1" ht="17.25" customHeight="1" collapsed="1" x14ac:dyDescent="0.25">
      <c r="A6" s="461" t="s">
        <v>201</v>
      </c>
      <c r="B6" s="462"/>
      <c r="C6" s="462"/>
      <c r="D6" s="462"/>
      <c r="E6" s="462"/>
      <c r="F6" s="462"/>
      <c r="G6" s="462"/>
      <c r="H6" s="462"/>
      <c r="I6" s="463"/>
    </row>
    <row r="7" spans="1:22" s="31" customFormat="1" ht="32.25" hidden="1" customHeight="1" outlineLevel="1" collapsed="1" x14ac:dyDescent="0.25">
      <c r="A7" s="30"/>
      <c r="B7" s="428" t="s">
        <v>202</v>
      </c>
      <c r="C7" s="429"/>
      <c r="D7" s="429"/>
      <c r="E7" s="429"/>
      <c r="F7" s="429"/>
      <c r="G7" s="429"/>
      <c r="H7" s="429"/>
      <c r="I7" s="430"/>
    </row>
    <row r="8" spans="1:22" s="31" customFormat="1" hidden="1" outlineLevel="2" x14ac:dyDescent="0.25">
      <c r="A8" s="30"/>
      <c r="B8" s="464" t="s">
        <v>456</v>
      </c>
      <c r="C8" s="465"/>
      <c r="D8" s="465"/>
      <c r="E8" s="465"/>
      <c r="F8" s="465"/>
      <c r="G8" s="465"/>
      <c r="H8" s="465"/>
      <c r="I8" s="466"/>
    </row>
    <row r="9" spans="1:22" s="31" customFormat="1" ht="27" hidden="1" outlineLevel="2" x14ac:dyDescent="0.25">
      <c r="A9" s="30"/>
      <c r="B9" s="32" t="s">
        <v>487</v>
      </c>
      <c r="C9" s="33" t="s">
        <v>366</v>
      </c>
      <c r="D9" s="33">
        <v>30</v>
      </c>
      <c r="E9" s="33">
        <v>40</v>
      </c>
      <c r="F9" s="33">
        <v>80</v>
      </c>
      <c r="G9" s="33">
        <v>40</v>
      </c>
      <c r="H9" s="34">
        <f>G9/E9</f>
        <v>1</v>
      </c>
      <c r="I9" s="35"/>
    </row>
    <row r="10" spans="1:22" s="31" customFormat="1" ht="40.5" hidden="1" outlineLevel="2" x14ac:dyDescent="0.25">
      <c r="A10" s="30"/>
      <c r="B10" s="32" t="s">
        <v>488</v>
      </c>
      <c r="C10" s="33" t="s">
        <v>489</v>
      </c>
      <c r="D10" s="33">
        <v>1</v>
      </c>
      <c r="E10" s="33">
        <v>0</v>
      </c>
      <c r="F10" s="33">
        <v>1</v>
      </c>
      <c r="G10" s="33">
        <v>0</v>
      </c>
      <c r="H10" s="34" t="s">
        <v>421</v>
      </c>
      <c r="I10" s="35"/>
    </row>
    <row r="11" spans="1:22" s="31" customFormat="1" ht="54" hidden="1" outlineLevel="2" x14ac:dyDescent="0.25">
      <c r="A11" s="30"/>
      <c r="B11" s="32" t="s">
        <v>490</v>
      </c>
      <c r="C11" s="33" t="s">
        <v>320</v>
      </c>
      <c r="D11" s="33">
        <v>60</v>
      </c>
      <c r="E11" s="33">
        <v>10</v>
      </c>
      <c r="F11" s="33">
        <v>20</v>
      </c>
      <c r="G11" s="33">
        <v>10</v>
      </c>
      <c r="H11" s="34">
        <f t="shared" ref="H11:H14" si="0">G11/E11</f>
        <v>1</v>
      </c>
      <c r="I11" s="35"/>
    </row>
    <row r="12" spans="1:22" s="31" customFormat="1" ht="27" hidden="1" outlineLevel="2" x14ac:dyDescent="0.25">
      <c r="A12" s="30"/>
      <c r="B12" s="32" t="s">
        <v>491</v>
      </c>
      <c r="C12" s="33" t="s">
        <v>366</v>
      </c>
      <c r="D12" s="33">
        <v>5</v>
      </c>
      <c r="E12" s="33">
        <v>1</v>
      </c>
      <c r="F12" s="33">
        <v>2</v>
      </c>
      <c r="G12" s="33">
        <v>1</v>
      </c>
      <c r="H12" s="34">
        <f t="shared" si="0"/>
        <v>1</v>
      </c>
      <c r="I12" s="35"/>
    </row>
    <row r="13" spans="1:22" s="31" customFormat="1" ht="27" hidden="1" outlineLevel="2" x14ac:dyDescent="0.25">
      <c r="A13" s="30"/>
      <c r="B13" s="32" t="s">
        <v>492</v>
      </c>
      <c r="C13" s="351" t="s">
        <v>485</v>
      </c>
      <c r="D13" s="33">
        <v>15</v>
      </c>
      <c r="E13" s="33">
        <v>15</v>
      </c>
      <c r="F13" s="33">
        <v>15</v>
      </c>
      <c r="G13" s="33">
        <v>15</v>
      </c>
      <c r="H13" s="34">
        <f t="shared" si="0"/>
        <v>1</v>
      </c>
      <c r="I13" s="35"/>
    </row>
    <row r="14" spans="1:22" s="31" customFormat="1" ht="40.5" hidden="1" outlineLevel="2" x14ac:dyDescent="0.25">
      <c r="A14" s="30"/>
      <c r="B14" s="32" t="s">
        <v>493</v>
      </c>
      <c r="C14" s="33" t="s">
        <v>982</v>
      </c>
      <c r="D14" s="33">
        <v>0</v>
      </c>
      <c r="E14" s="33">
        <v>500</v>
      </c>
      <c r="F14" s="33">
        <v>1050</v>
      </c>
      <c r="G14" s="33">
        <v>550</v>
      </c>
      <c r="H14" s="34">
        <f t="shared" si="0"/>
        <v>1.1000000000000001</v>
      </c>
      <c r="I14" s="35"/>
    </row>
    <row r="15" spans="1:22" s="31" customFormat="1" hidden="1" outlineLevel="2" x14ac:dyDescent="0.25">
      <c r="A15" s="30"/>
      <c r="B15" s="464" t="s">
        <v>463</v>
      </c>
      <c r="C15" s="465"/>
      <c r="D15" s="465"/>
      <c r="E15" s="465"/>
      <c r="F15" s="465"/>
      <c r="G15" s="465"/>
      <c r="H15" s="465"/>
      <c r="I15" s="466"/>
    </row>
    <row r="16" spans="1:22" s="31" customFormat="1" ht="27" hidden="1" outlineLevel="2" x14ac:dyDescent="0.25">
      <c r="A16" s="30"/>
      <c r="B16" s="32" t="s">
        <v>494</v>
      </c>
      <c r="C16" s="33" t="s">
        <v>366</v>
      </c>
      <c r="D16" s="33">
        <v>1</v>
      </c>
      <c r="E16" s="33">
        <v>0</v>
      </c>
      <c r="F16" s="33">
        <v>0</v>
      </c>
      <c r="G16" s="33">
        <v>0</v>
      </c>
      <c r="H16" s="34" t="s">
        <v>421</v>
      </c>
      <c r="I16" s="35"/>
    </row>
    <row r="17" spans="1:9" s="31" customFormat="1" hidden="1" outlineLevel="2" x14ac:dyDescent="0.25">
      <c r="A17" s="30"/>
      <c r="B17" s="32" t="s">
        <v>495</v>
      </c>
      <c r="C17" s="33" t="s">
        <v>383</v>
      </c>
      <c r="D17" s="33">
        <v>30</v>
      </c>
      <c r="E17" s="33">
        <v>40</v>
      </c>
      <c r="F17" s="33">
        <v>80</v>
      </c>
      <c r="G17" s="33">
        <v>40</v>
      </c>
      <c r="H17" s="34">
        <f t="shared" ref="H17:H20" si="1">G17/E17</f>
        <v>1</v>
      </c>
      <c r="I17" s="35"/>
    </row>
    <row r="18" spans="1:9" s="31" customFormat="1" hidden="1" outlineLevel="2" x14ac:dyDescent="0.25">
      <c r="A18" s="30"/>
      <c r="B18" s="32" t="s">
        <v>496</v>
      </c>
      <c r="C18" s="33" t="s">
        <v>366</v>
      </c>
      <c r="D18" s="33">
        <v>1</v>
      </c>
      <c r="E18" s="33">
        <v>0</v>
      </c>
      <c r="F18" s="33">
        <v>0</v>
      </c>
      <c r="G18" s="33">
        <v>0</v>
      </c>
      <c r="H18" s="34" t="s">
        <v>421</v>
      </c>
      <c r="I18" s="35"/>
    </row>
    <row r="19" spans="1:9" s="31" customFormat="1" ht="27" hidden="1" outlineLevel="2" x14ac:dyDescent="0.25">
      <c r="A19" s="30"/>
      <c r="B19" s="32" t="s">
        <v>497</v>
      </c>
      <c r="C19" s="33" t="s">
        <v>486</v>
      </c>
      <c r="D19" s="33">
        <v>250</v>
      </c>
      <c r="E19" s="33">
        <v>300</v>
      </c>
      <c r="F19" s="33">
        <v>600</v>
      </c>
      <c r="G19" s="33">
        <v>300</v>
      </c>
      <c r="H19" s="34">
        <f t="shared" si="1"/>
        <v>1</v>
      </c>
      <c r="I19" s="35"/>
    </row>
    <row r="20" spans="1:9" s="31" customFormat="1" ht="54" hidden="1" outlineLevel="2" x14ac:dyDescent="0.25">
      <c r="A20" s="30"/>
      <c r="B20" s="32" t="s">
        <v>498</v>
      </c>
      <c r="C20" s="351" t="s">
        <v>486</v>
      </c>
      <c r="D20" s="33">
        <v>250</v>
      </c>
      <c r="E20" s="33">
        <v>300</v>
      </c>
      <c r="F20" s="33">
        <v>600</v>
      </c>
      <c r="G20" s="33">
        <v>300</v>
      </c>
      <c r="H20" s="34">
        <f t="shared" si="1"/>
        <v>1</v>
      </c>
      <c r="I20" s="35"/>
    </row>
    <row r="21" spans="1:9" s="31" customFormat="1" ht="33.75" hidden="1" customHeight="1" outlineLevel="1" collapsed="1" x14ac:dyDescent="0.25">
      <c r="A21" s="30"/>
      <c r="B21" s="428" t="s">
        <v>203</v>
      </c>
      <c r="C21" s="429"/>
      <c r="D21" s="429"/>
      <c r="E21" s="429"/>
      <c r="F21" s="429"/>
      <c r="G21" s="429"/>
      <c r="H21" s="429"/>
      <c r="I21" s="430"/>
    </row>
    <row r="22" spans="1:9" s="31" customFormat="1" hidden="1" outlineLevel="2" x14ac:dyDescent="0.25">
      <c r="A22" s="30"/>
      <c r="B22" s="455" t="s">
        <v>456</v>
      </c>
      <c r="C22" s="456"/>
      <c r="D22" s="456"/>
      <c r="E22" s="456"/>
      <c r="F22" s="456"/>
      <c r="G22" s="456"/>
      <c r="H22" s="456"/>
      <c r="I22" s="457"/>
    </row>
    <row r="23" spans="1:9" s="31" customFormat="1" ht="27" hidden="1" outlineLevel="2" x14ac:dyDescent="0.25">
      <c r="A23" s="30"/>
      <c r="B23" s="32" t="s">
        <v>505</v>
      </c>
      <c r="C23" s="33" t="s">
        <v>500</v>
      </c>
      <c r="D23" s="33">
        <v>150</v>
      </c>
      <c r="E23" s="33">
        <v>230</v>
      </c>
      <c r="F23" s="33">
        <v>420</v>
      </c>
      <c r="G23" s="33">
        <v>230</v>
      </c>
      <c r="H23" s="34">
        <f>G23/E23</f>
        <v>1</v>
      </c>
      <c r="I23" s="35"/>
    </row>
    <row r="24" spans="1:9" s="31" customFormat="1" ht="40.5" hidden="1" outlineLevel="2" x14ac:dyDescent="0.25">
      <c r="A24" s="30"/>
      <c r="B24" s="32" t="s">
        <v>506</v>
      </c>
      <c r="C24" s="351" t="s">
        <v>501</v>
      </c>
      <c r="D24" s="33">
        <v>0</v>
      </c>
      <c r="E24" s="33">
        <v>1</v>
      </c>
      <c r="F24" s="33">
        <v>2</v>
      </c>
      <c r="G24" s="33">
        <v>1</v>
      </c>
      <c r="H24" s="34">
        <f t="shared" ref="H24:H26" si="2">G24/E24</f>
        <v>1</v>
      </c>
      <c r="I24" s="35"/>
    </row>
    <row r="25" spans="1:9" s="31" customFormat="1" ht="40.5" hidden="1" outlineLevel="2" x14ac:dyDescent="0.25">
      <c r="A25" s="30"/>
      <c r="B25" s="32" t="s">
        <v>507</v>
      </c>
      <c r="C25" s="33" t="s">
        <v>502</v>
      </c>
      <c r="D25" s="33">
        <v>0</v>
      </c>
      <c r="E25" s="33">
        <v>0</v>
      </c>
      <c r="F25" s="33">
        <v>1</v>
      </c>
      <c r="G25" s="33">
        <v>0</v>
      </c>
      <c r="H25" s="34" t="s">
        <v>421</v>
      </c>
      <c r="I25" s="35"/>
    </row>
    <row r="26" spans="1:9" s="31" customFormat="1" ht="40.5" hidden="1" outlineLevel="2" x14ac:dyDescent="0.25">
      <c r="A26" s="30"/>
      <c r="B26" s="32" t="s">
        <v>508</v>
      </c>
      <c r="C26" s="351" t="s">
        <v>982</v>
      </c>
      <c r="D26" s="33">
        <v>3350</v>
      </c>
      <c r="E26" s="33">
        <v>200</v>
      </c>
      <c r="F26" s="33">
        <v>400</v>
      </c>
      <c r="G26" s="33">
        <v>200</v>
      </c>
      <c r="H26" s="34">
        <f t="shared" si="2"/>
        <v>1</v>
      </c>
      <c r="I26" s="35"/>
    </row>
    <row r="27" spans="1:9" s="31" customFormat="1" hidden="1" outlineLevel="2" x14ac:dyDescent="0.25">
      <c r="A27" s="30"/>
      <c r="B27" s="455" t="s">
        <v>463</v>
      </c>
      <c r="C27" s="456"/>
      <c r="D27" s="456"/>
      <c r="E27" s="456"/>
      <c r="F27" s="456"/>
      <c r="G27" s="456"/>
      <c r="H27" s="456"/>
      <c r="I27" s="457"/>
    </row>
    <row r="28" spans="1:9" s="31" customFormat="1" hidden="1" outlineLevel="2" x14ac:dyDescent="0.25">
      <c r="A28" s="30"/>
      <c r="B28" s="32" t="s">
        <v>509</v>
      </c>
      <c r="C28" s="33" t="s">
        <v>503</v>
      </c>
      <c r="D28" s="33">
        <v>100</v>
      </c>
      <c r="E28" s="33">
        <v>93.5</v>
      </c>
      <c r="F28" s="33">
        <v>106.5</v>
      </c>
      <c r="G28" s="235">
        <v>93.5</v>
      </c>
      <c r="H28" s="34">
        <f>G28/E28</f>
        <v>1</v>
      </c>
      <c r="I28" s="35"/>
    </row>
    <row r="29" spans="1:9" s="31" customFormat="1" ht="54" hidden="1" outlineLevel="2" x14ac:dyDescent="0.25">
      <c r="A29" s="30"/>
      <c r="B29" s="32" t="s">
        <v>499</v>
      </c>
      <c r="C29" s="33" t="s">
        <v>320</v>
      </c>
      <c r="D29" s="33">
        <v>100</v>
      </c>
      <c r="E29" s="33">
        <v>20</v>
      </c>
      <c r="F29" s="33">
        <v>25.7</v>
      </c>
      <c r="G29" s="33">
        <v>15.7</v>
      </c>
      <c r="H29" s="177">
        <f t="shared" ref="H29" si="3">G29/E29</f>
        <v>0.78499999999999992</v>
      </c>
      <c r="I29" s="35"/>
    </row>
    <row r="30" spans="1:9" s="31" customFormat="1" ht="27.75" hidden="1" customHeight="1" outlineLevel="1" collapsed="1" x14ac:dyDescent="0.25">
      <c r="A30" s="30"/>
      <c r="B30" s="428" t="s">
        <v>440</v>
      </c>
      <c r="C30" s="429"/>
      <c r="D30" s="429"/>
      <c r="E30" s="429"/>
      <c r="F30" s="429"/>
      <c r="G30" s="429"/>
      <c r="H30" s="429"/>
      <c r="I30" s="430"/>
    </row>
    <row r="31" spans="1:9" s="31" customFormat="1" hidden="1" outlineLevel="2" x14ac:dyDescent="0.25">
      <c r="A31" s="30"/>
      <c r="B31" s="455" t="s">
        <v>456</v>
      </c>
      <c r="C31" s="456"/>
      <c r="D31" s="456"/>
      <c r="E31" s="456"/>
      <c r="F31" s="456"/>
      <c r="G31" s="456"/>
      <c r="H31" s="456"/>
      <c r="I31" s="457"/>
    </row>
    <row r="32" spans="1:9" s="31" customFormat="1" ht="40.5" hidden="1" outlineLevel="2" x14ac:dyDescent="0.25">
      <c r="A32" s="30"/>
      <c r="B32" s="32" t="s">
        <v>481</v>
      </c>
      <c r="C32" s="33" t="s">
        <v>383</v>
      </c>
      <c r="D32" s="33">
        <v>5</v>
      </c>
      <c r="E32" s="33">
        <v>1</v>
      </c>
      <c r="F32" s="33">
        <v>2</v>
      </c>
      <c r="G32" s="33">
        <v>2</v>
      </c>
      <c r="H32" s="34">
        <f>G32/E32</f>
        <v>2</v>
      </c>
      <c r="I32" s="35"/>
    </row>
    <row r="33" spans="1:9" s="31" customFormat="1" ht="27" hidden="1" outlineLevel="2" x14ac:dyDescent="0.25">
      <c r="A33" s="30"/>
      <c r="B33" s="32" t="s">
        <v>482</v>
      </c>
      <c r="C33" s="33" t="s">
        <v>383</v>
      </c>
      <c r="D33" s="33">
        <v>5</v>
      </c>
      <c r="E33" s="33">
        <v>5</v>
      </c>
      <c r="F33" s="33">
        <v>10</v>
      </c>
      <c r="G33" s="33">
        <v>5</v>
      </c>
      <c r="H33" s="34">
        <f>G33/E33</f>
        <v>1</v>
      </c>
      <c r="I33" s="35"/>
    </row>
    <row r="34" spans="1:9" s="31" customFormat="1" hidden="1" outlineLevel="2" x14ac:dyDescent="0.25">
      <c r="A34" s="30"/>
      <c r="B34" s="455" t="s">
        <v>463</v>
      </c>
      <c r="C34" s="456"/>
      <c r="D34" s="456"/>
      <c r="E34" s="456"/>
      <c r="F34" s="456"/>
      <c r="G34" s="456"/>
      <c r="H34" s="456"/>
      <c r="I34" s="457"/>
    </row>
    <row r="35" spans="1:9" s="31" customFormat="1" ht="54" hidden="1" outlineLevel="2" x14ac:dyDescent="0.25">
      <c r="A35" s="30"/>
      <c r="B35" s="32" t="s">
        <v>483</v>
      </c>
      <c r="C35" s="33" t="s">
        <v>320</v>
      </c>
      <c r="D35" s="33">
        <v>100</v>
      </c>
      <c r="E35" s="33">
        <v>100</v>
      </c>
      <c r="F35" s="33">
        <v>100</v>
      </c>
      <c r="G35" s="33">
        <v>100</v>
      </c>
      <c r="H35" s="34">
        <f>G35/E35</f>
        <v>1</v>
      </c>
      <c r="I35" s="35"/>
    </row>
    <row r="36" spans="1:9" s="31" customFormat="1" ht="27" hidden="1" outlineLevel="2" x14ac:dyDescent="0.25">
      <c r="A36" s="30"/>
      <c r="B36" s="32" t="s">
        <v>484</v>
      </c>
      <c r="C36" s="33" t="s">
        <v>320</v>
      </c>
      <c r="D36" s="33">
        <v>100</v>
      </c>
      <c r="E36" s="33">
        <v>100</v>
      </c>
      <c r="F36" s="33">
        <v>100</v>
      </c>
      <c r="G36" s="33">
        <v>100</v>
      </c>
      <c r="H36" s="34">
        <f>G36/E36</f>
        <v>1</v>
      </c>
      <c r="I36" s="35"/>
    </row>
    <row r="37" spans="1:9" s="31" customFormat="1" ht="17.25" customHeight="1" collapsed="1" x14ac:dyDescent="0.25">
      <c r="A37" s="461" t="s">
        <v>210</v>
      </c>
      <c r="B37" s="462"/>
      <c r="C37" s="462"/>
      <c r="D37" s="462"/>
      <c r="E37" s="462"/>
      <c r="F37" s="462"/>
      <c r="G37" s="462"/>
      <c r="H37" s="462"/>
      <c r="I37" s="463"/>
    </row>
    <row r="38" spans="1:9" s="31" customFormat="1" ht="32.25" hidden="1" customHeight="1" outlineLevel="1" x14ac:dyDescent="0.25">
      <c r="A38" s="30"/>
      <c r="B38" s="428" t="s">
        <v>211</v>
      </c>
      <c r="C38" s="429"/>
      <c r="D38" s="429"/>
      <c r="E38" s="429"/>
      <c r="F38" s="429"/>
      <c r="G38" s="429"/>
      <c r="H38" s="429"/>
      <c r="I38" s="430"/>
    </row>
    <row r="39" spans="1:9" s="31" customFormat="1" hidden="1" outlineLevel="2" x14ac:dyDescent="0.25">
      <c r="A39" s="30"/>
      <c r="B39" s="455" t="s">
        <v>456</v>
      </c>
      <c r="C39" s="456"/>
      <c r="D39" s="456"/>
      <c r="E39" s="456"/>
      <c r="F39" s="456"/>
      <c r="G39" s="456"/>
      <c r="H39" s="456"/>
      <c r="I39" s="457"/>
    </row>
    <row r="40" spans="1:9" s="31" customFormat="1" ht="27" hidden="1" outlineLevel="2" x14ac:dyDescent="0.25">
      <c r="A40" s="30"/>
      <c r="B40" s="32" t="s">
        <v>660</v>
      </c>
      <c r="C40" s="33" t="s">
        <v>500</v>
      </c>
      <c r="D40" s="33">
        <v>20</v>
      </c>
      <c r="E40" s="33">
        <v>50</v>
      </c>
      <c r="F40" s="33">
        <v>80</v>
      </c>
      <c r="G40" s="33">
        <v>50</v>
      </c>
      <c r="H40" s="34">
        <f t="shared" ref="H40:H43" si="4">G40/E40</f>
        <v>1</v>
      </c>
      <c r="I40" s="242"/>
    </row>
    <row r="41" spans="1:9" s="31" customFormat="1" ht="40.5" hidden="1" outlineLevel="2" x14ac:dyDescent="0.25">
      <c r="A41" s="30"/>
      <c r="B41" s="32" t="s">
        <v>661</v>
      </c>
      <c r="C41" s="33" t="s">
        <v>366</v>
      </c>
      <c r="D41" s="33">
        <v>1</v>
      </c>
      <c r="E41" s="33">
        <v>1</v>
      </c>
      <c r="F41" s="33">
        <v>2</v>
      </c>
      <c r="G41" s="33">
        <v>1</v>
      </c>
      <c r="H41" s="34">
        <f t="shared" si="4"/>
        <v>1</v>
      </c>
      <c r="I41" s="242"/>
    </row>
    <row r="42" spans="1:9" s="31" customFormat="1" ht="54" hidden="1" outlineLevel="2" x14ac:dyDescent="0.25">
      <c r="A42" s="30"/>
      <c r="B42" s="32" t="s">
        <v>658</v>
      </c>
      <c r="C42" s="33" t="s">
        <v>320</v>
      </c>
      <c r="D42" s="33">
        <v>60</v>
      </c>
      <c r="E42" s="33">
        <v>10</v>
      </c>
      <c r="F42" s="33">
        <v>10</v>
      </c>
      <c r="G42" s="33">
        <v>10</v>
      </c>
      <c r="H42" s="34">
        <f t="shared" si="4"/>
        <v>1</v>
      </c>
      <c r="I42" s="242"/>
    </row>
    <row r="43" spans="1:9" s="31" customFormat="1" ht="27" hidden="1" outlineLevel="2" x14ac:dyDescent="0.25">
      <c r="A43" s="30"/>
      <c r="B43" s="32" t="s">
        <v>662</v>
      </c>
      <c r="C43" s="33" t="s">
        <v>366</v>
      </c>
      <c r="D43" s="33">
        <v>5</v>
      </c>
      <c r="E43" s="33">
        <v>1</v>
      </c>
      <c r="F43" s="33">
        <v>2</v>
      </c>
      <c r="G43" s="33">
        <v>1</v>
      </c>
      <c r="H43" s="34">
        <f t="shared" si="4"/>
        <v>1</v>
      </c>
      <c r="I43" s="242"/>
    </row>
    <row r="44" spans="1:9" s="31" customFormat="1" ht="27.75" hidden="1" customHeight="1" outlineLevel="2" x14ac:dyDescent="0.25">
      <c r="A44" s="30"/>
      <c r="B44" s="32" t="s">
        <v>492</v>
      </c>
      <c r="C44" s="33" t="s">
        <v>659</v>
      </c>
      <c r="D44" s="33">
        <v>15</v>
      </c>
      <c r="E44" s="33">
        <v>10</v>
      </c>
      <c r="F44" s="33">
        <v>20</v>
      </c>
      <c r="G44" s="33">
        <v>10</v>
      </c>
      <c r="H44" s="34">
        <f>G44/E44</f>
        <v>1</v>
      </c>
      <c r="I44" s="35"/>
    </row>
    <row r="45" spans="1:9" s="31" customFormat="1" ht="47.25" hidden="1" customHeight="1" outlineLevel="2" x14ac:dyDescent="0.25">
      <c r="A45" s="30"/>
      <c r="B45" s="32" t="s">
        <v>493</v>
      </c>
      <c r="C45" s="33" t="s">
        <v>972</v>
      </c>
      <c r="D45" s="33">
        <v>0</v>
      </c>
      <c r="E45" s="33">
        <v>500</v>
      </c>
      <c r="F45" s="33">
        <v>500</v>
      </c>
      <c r="G45" s="33">
        <v>500</v>
      </c>
      <c r="H45" s="34">
        <f>G45/E45</f>
        <v>1</v>
      </c>
      <c r="I45" s="35"/>
    </row>
    <row r="46" spans="1:9" s="31" customFormat="1" hidden="1" outlineLevel="2" x14ac:dyDescent="0.25">
      <c r="A46" s="30"/>
      <c r="B46" s="455" t="s">
        <v>463</v>
      </c>
      <c r="C46" s="456"/>
      <c r="D46" s="456"/>
      <c r="E46" s="456"/>
      <c r="F46" s="456"/>
      <c r="G46" s="456"/>
      <c r="H46" s="456"/>
      <c r="I46" s="457"/>
    </row>
    <row r="47" spans="1:9" s="31" customFormat="1" ht="27.75" hidden="1" customHeight="1" outlineLevel="2" x14ac:dyDescent="0.25">
      <c r="A47" s="30"/>
      <c r="B47" s="32" t="s">
        <v>494</v>
      </c>
      <c r="C47" s="241" t="s">
        <v>366</v>
      </c>
      <c r="D47" s="33">
        <v>1</v>
      </c>
      <c r="E47" s="33">
        <v>0</v>
      </c>
      <c r="F47" s="33">
        <v>0</v>
      </c>
      <c r="G47" s="33">
        <v>0</v>
      </c>
      <c r="H47" s="34" t="s">
        <v>421</v>
      </c>
      <c r="I47" s="35"/>
    </row>
    <row r="48" spans="1:9" s="31" customFormat="1" ht="27.75" hidden="1" customHeight="1" outlineLevel="2" x14ac:dyDescent="0.25">
      <c r="A48" s="30"/>
      <c r="B48" s="32" t="s">
        <v>495</v>
      </c>
      <c r="C48" s="241" t="s">
        <v>665</v>
      </c>
      <c r="D48" s="33">
        <v>30</v>
      </c>
      <c r="E48" s="33">
        <v>30</v>
      </c>
      <c r="F48" s="33">
        <v>30</v>
      </c>
      <c r="G48" s="33">
        <v>30</v>
      </c>
      <c r="H48" s="34">
        <f t="shared" ref="H48:H51" si="5">G48/E48</f>
        <v>1</v>
      </c>
      <c r="I48" s="35"/>
    </row>
    <row r="49" spans="1:9" s="31" customFormat="1" ht="27" hidden="1" outlineLevel="2" x14ac:dyDescent="0.25">
      <c r="A49" s="30"/>
      <c r="B49" s="32" t="s">
        <v>496</v>
      </c>
      <c r="C49" s="241" t="s">
        <v>663</v>
      </c>
      <c r="D49" s="33">
        <v>1</v>
      </c>
      <c r="E49" s="33">
        <v>0</v>
      </c>
      <c r="F49" s="33">
        <v>0</v>
      </c>
      <c r="G49" s="33">
        <v>0</v>
      </c>
      <c r="H49" s="34" t="s">
        <v>421</v>
      </c>
      <c r="I49" s="35"/>
    </row>
    <row r="50" spans="1:9" s="31" customFormat="1" ht="27" hidden="1" outlineLevel="2" x14ac:dyDescent="0.25">
      <c r="A50" s="30"/>
      <c r="B50" s="32" t="s">
        <v>497</v>
      </c>
      <c r="C50" s="241" t="s">
        <v>664</v>
      </c>
      <c r="D50" s="33">
        <v>150</v>
      </c>
      <c r="E50" s="33">
        <v>200</v>
      </c>
      <c r="F50" s="33">
        <v>400</v>
      </c>
      <c r="G50" s="33">
        <v>200</v>
      </c>
      <c r="H50" s="34">
        <f t="shared" si="5"/>
        <v>1</v>
      </c>
      <c r="I50" s="35"/>
    </row>
    <row r="51" spans="1:9" s="31" customFormat="1" ht="54" hidden="1" outlineLevel="2" x14ac:dyDescent="0.25">
      <c r="A51" s="30"/>
      <c r="B51" s="32" t="s">
        <v>498</v>
      </c>
      <c r="C51" s="241" t="s">
        <v>664</v>
      </c>
      <c r="D51" s="33">
        <v>100</v>
      </c>
      <c r="E51" s="33">
        <v>200</v>
      </c>
      <c r="F51" s="33">
        <v>400</v>
      </c>
      <c r="G51" s="33">
        <v>200</v>
      </c>
      <c r="H51" s="34">
        <f t="shared" si="5"/>
        <v>1</v>
      </c>
      <c r="I51" s="35"/>
    </row>
    <row r="52" spans="1:9" s="31" customFormat="1" ht="33.75" hidden="1" customHeight="1" outlineLevel="1" x14ac:dyDescent="0.25">
      <c r="A52" s="30"/>
      <c r="B52" s="428" t="s">
        <v>441</v>
      </c>
      <c r="C52" s="429"/>
      <c r="D52" s="429"/>
      <c r="E52" s="429"/>
      <c r="F52" s="429"/>
      <c r="G52" s="429"/>
      <c r="H52" s="429"/>
      <c r="I52" s="430"/>
    </row>
    <row r="53" spans="1:9" s="31" customFormat="1" hidden="1" outlineLevel="2" x14ac:dyDescent="0.25">
      <c r="A53" s="30"/>
      <c r="B53" s="455" t="s">
        <v>456</v>
      </c>
      <c r="C53" s="456"/>
      <c r="D53" s="456"/>
      <c r="E53" s="456"/>
      <c r="F53" s="456"/>
      <c r="G53" s="456"/>
      <c r="H53" s="456"/>
      <c r="I53" s="457"/>
    </row>
    <row r="54" spans="1:9" s="31" customFormat="1" ht="27" hidden="1" outlineLevel="2" x14ac:dyDescent="0.25">
      <c r="B54" s="32" t="s">
        <v>654</v>
      </c>
      <c r="C54" s="33" t="s">
        <v>500</v>
      </c>
      <c r="D54" s="33">
        <v>110</v>
      </c>
      <c r="E54" s="33">
        <v>30</v>
      </c>
      <c r="F54" s="33">
        <v>60</v>
      </c>
      <c r="G54" s="33">
        <v>30</v>
      </c>
      <c r="H54" s="34">
        <f>G54/E54</f>
        <v>1</v>
      </c>
      <c r="I54" s="35"/>
    </row>
    <row r="55" spans="1:9" s="31" customFormat="1" ht="49.5" hidden="1" customHeight="1" outlineLevel="2" x14ac:dyDescent="0.25">
      <c r="A55" s="30"/>
      <c r="B55" s="32" t="s">
        <v>838</v>
      </c>
      <c r="C55" s="33"/>
      <c r="D55" s="33">
        <v>0</v>
      </c>
      <c r="E55" s="33">
        <v>0.4</v>
      </c>
      <c r="F55" s="33">
        <v>0.4</v>
      </c>
      <c r="G55" s="33">
        <v>0.4</v>
      </c>
      <c r="H55" s="34">
        <f>G55/E55</f>
        <v>1</v>
      </c>
      <c r="I55" s="35"/>
    </row>
    <row r="56" spans="1:9" s="31" customFormat="1" ht="27.75" hidden="1" customHeight="1" outlineLevel="2" x14ac:dyDescent="0.25">
      <c r="A56" s="30"/>
      <c r="B56" s="32" t="s">
        <v>839</v>
      </c>
      <c r="C56" s="33" t="s">
        <v>397</v>
      </c>
      <c r="D56" s="33">
        <v>3109</v>
      </c>
      <c r="E56" s="33">
        <v>233</v>
      </c>
      <c r="F56" s="235">
        <f>233+218</f>
        <v>451</v>
      </c>
      <c r="G56" s="33">
        <v>233</v>
      </c>
      <c r="H56" s="34">
        <f>G56/E56</f>
        <v>1</v>
      </c>
      <c r="I56" s="35"/>
    </row>
    <row r="57" spans="1:9" s="31" customFormat="1" hidden="1" outlineLevel="2" x14ac:dyDescent="0.25">
      <c r="A57" s="30"/>
      <c r="B57" s="455" t="s">
        <v>463</v>
      </c>
      <c r="C57" s="456"/>
      <c r="D57" s="456"/>
      <c r="E57" s="456"/>
      <c r="F57" s="456"/>
      <c r="G57" s="456"/>
      <c r="H57" s="456"/>
      <c r="I57" s="457"/>
    </row>
    <row r="58" spans="1:9" s="31" customFormat="1" ht="27.75" hidden="1" customHeight="1" outlineLevel="2" x14ac:dyDescent="0.25">
      <c r="A58" s="30"/>
      <c r="B58" s="32" t="s">
        <v>968</v>
      </c>
      <c r="C58" s="240" t="s">
        <v>969</v>
      </c>
      <c r="D58" s="33">
        <v>16000</v>
      </c>
      <c r="E58" s="33">
        <v>13250</v>
      </c>
      <c r="F58" s="235">
        <v>14500</v>
      </c>
      <c r="G58" s="235">
        <v>13250</v>
      </c>
      <c r="H58" s="34">
        <f>G58/E58</f>
        <v>1</v>
      </c>
      <c r="I58" s="35"/>
    </row>
    <row r="59" spans="1:9" s="31" customFormat="1" ht="27.75" hidden="1" customHeight="1" outlineLevel="2" x14ac:dyDescent="0.25">
      <c r="A59" s="30"/>
      <c r="B59" s="32" t="s">
        <v>655</v>
      </c>
      <c r="C59" s="422"/>
      <c r="D59" s="423"/>
      <c r="E59" s="423"/>
      <c r="F59" s="423"/>
      <c r="G59" s="423"/>
      <c r="H59" s="423"/>
      <c r="I59" s="424"/>
    </row>
    <row r="60" spans="1:9" s="31" customFormat="1" hidden="1" outlineLevel="2" x14ac:dyDescent="0.25">
      <c r="A60" s="30"/>
      <c r="B60" s="32" t="s">
        <v>656</v>
      </c>
      <c r="C60" s="33" t="s">
        <v>366</v>
      </c>
      <c r="D60" s="33" t="s">
        <v>657</v>
      </c>
      <c r="E60" s="33">
        <v>1</v>
      </c>
      <c r="F60" s="33">
        <v>2</v>
      </c>
      <c r="G60" s="33">
        <v>1</v>
      </c>
      <c r="H60" s="34">
        <f t="shared" ref="H60:H62" si="6">G60/E60</f>
        <v>1</v>
      </c>
      <c r="I60" s="35"/>
    </row>
    <row r="61" spans="1:9" s="31" customFormat="1" ht="27" hidden="1" outlineLevel="2" x14ac:dyDescent="0.25">
      <c r="A61" s="30"/>
      <c r="B61" s="273" t="s">
        <v>971</v>
      </c>
      <c r="C61" s="33" t="s">
        <v>320</v>
      </c>
      <c r="D61" s="33">
        <v>100</v>
      </c>
      <c r="E61" s="33">
        <v>10</v>
      </c>
      <c r="F61" s="33">
        <v>20</v>
      </c>
      <c r="G61" s="33">
        <v>10</v>
      </c>
      <c r="H61" s="34">
        <f t="shared" si="6"/>
        <v>1</v>
      </c>
      <c r="I61" s="35"/>
    </row>
    <row r="62" spans="1:9" s="31" customFormat="1" ht="27" hidden="1" outlineLevel="2" x14ac:dyDescent="0.25">
      <c r="A62" s="30"/>
      <c r="B62" s="32" t="s">
        <v>970</v>
      </c>
      <c r="C62" s="241" t="s">
        <v>870</v>
      </c>
      <c r="D62" s="33">
        <v>106</v>
      </c>
      <c r="E62" s="33">
        <v>99.7</v>
      </c>
      <c r="F62" s="33">
        <v>102.8</v>
      </c>
      <c r="G62" s="33">
        <v>99.7</v>
      </c>
      <c r="H62" s="34">
        <f t="shared" si="6"/>
        <v>1</v>
      </c>
      <c r="I62" s="35"/>
    </row>
    <row r="63" spans="1:9" s="31" customFormat="1" ht="27.75" hidden="1" customHeight="1" outlineLevel="1" collapsed="1" x14ac:dyDescent="0.25">
      <c r="A63" s="30"/>
      <c r="B63" s="428" t="s">
        <v>442</v>
      </c>
      <c r="C63" s="429"/>
      <c r="D63" s="429"/>
      <c r="E63" s="429"/>
      <c r="F63" s="429"/>
      <c r="G63" s="429"/>
      <c r="H63" s="429"/>
      <c r="I63" s="430"/>
    </row>
    <row r="64" spans="1:9" s="31" customFormat="1" hidden="1" outlineLevel="2" x14ac:dyDescent="0.25">
      <c r="A64" s="30"/>
      <c r="B64" s="455" t="s">
        <v>456</v>
      </c>
      <c r="C64" s="456"/>
      <c r="D64" s="456"/>
      <c r="E64" s="456"/>
      <c r="F64" s="456"/>
      <c r="G64" s="456"/>
      <c r="H64" s="456"/>
      <c r="I64" s="457"/>
    </row>
    <row r="65" spans="1:9" s="31" customFormat="1" ht="40.5" hidden="1" outlineLevel="2" x14ac:dyDescent="0.25">
      <c r="A65" s="30"/>
      <c r="B65" s="32" t="s">
        <v>481</v>
      </c>
      <c r="C65" s="33" t="s">
        <v>383</v>
      </c>
      <c r="D65" s="33">
        <v>6</v>
      </c>
      <c r="E65" s="33">
        <v>1</v>
      </c>
      <c r="F65" s="33">
        <v>4</v>
      </c>
      <c r="G65" s="33">
        <v>1</v>
      </c>
      <c r="H65" s="34">
        <f>G65/E65</f>
        <v>1</v>
      </c>
      <c r="I65" s="35"/>
    </row>
    <row r="66" spans="1:9" s="31" customFormat="1" ht="27.75" hidden="1" customHeight="1" outlineLevel="2" x14ac:dyDescent="0.25">
      <c r="A66" s="30"/>
      <c r="B66" s="32" t="s">
        <v>482</v>
      </c>
      <c r="C66" s="33" t="s">
        <v>383</v>
      </c>
      <c r="D66" s="33">
        <v>5</v>
      </c>
      <c r="E66" s="33">
        <v>5</v>
      </c>
      <c r="F66" s="33">
        <v>10</v>
      </c>
      <c r="G66" s="33">
        <v>5</v>
      </c>
      <c r="H66" s="34">
        <f>G66/E66</f>
        <v>1</v>
      </c>
      <c r="I66" s="35"/>
    </row>
    <row r="67" spans="1:9" s="31" customFormat="1" hidden="1" outlineLevel="2" x14ac:dyDescent="0.25">
      <c r="A67" s="30"/>
      <c r="B67" s="455" t="s">
        <v>463</v>
      </c>
      <c r="C67" s="456"/>
      <c r="D67" s="456"/>
      <c r="E67" s="456"/>
      <c r="F67" s="456"/>
      <c r="G67" s="456"/>
      <c r="H67" s="456"/>
      <c r="I67" s="457"/>
    </row>
    <row r="68" spans="1:9" s="31" customFormat="1" ht="44.25" hidden="1" customHeight="1" outlineLevel="2" x14ac:dyDescent="0.25">
      <c r="A68" s="30"/>
      <c r="B68" s="32" t="s">
        <v>483</v>
      </c>
      <c r="C68" s="33" t="s">
        <v>320</v>
      </c>
      <c r="D68" s="33">
        <v>100</v>
      </c>
      <c r="E68" s="33">
        <v>100</v>
      </c>
      <c r="F68" s="33">
        <v>100</v>
      </c>
      <c r="G68" s="33">
        <v>0</v>
      </c>
      <c r="H68" s="34">
        <f>G68/E68</f>
        <v>0</v>
      </c>
      <c r="I68" s="35"/>
    </row>
    <row r="69" spans="1:9" s="31" customFormat="1" ht="27.75" hidden="1" customHeight="1" outlineLevel="2" x14ac:dyDescent="0.25">
      <c r="A69" s="30"/>
      <c r="B69" s="32" t="s">
        <v>484</v>
      </c>
      <c r="C69" s="33" t="s">
        <v>320</v>
      </c>
      <c r="D69" s="33">
        <v>100</v>
      </c>
      <c r="E69" s="33">
        <v>100</v>
      </c>
      <c r="F69" s="33">
        <v>100</v>
      </c>
      <c r="G69" s="33">
        <v>0</v>
      </c>
      <c r="H69" s="34">
        <f>G69/E69</f>
        <v>0</v>
      </c>
      <c r="I69" s="35"/>
    </row>
    <row r="70" spans="1:9" s="31" customFormat="1" ht="17.25" customHeight="1" collapsed="1" x14ac:dyDescent="0.25">
      <c r="A70" s="461" t="s">
        <v>220</v>
      </c>
      <c r="B70" s="462"/>
      <c r="C70" s="462"/>
      <c r="D70" s="462"/>
      <c r="E70" s="462"/>
      <c r="F70" s="462"/>
      <c r="G70" s="462"/>
      <c r="H70" s="462"/>
      <c r="I70" s="463"/>
    </row>
    <row r="71" spans="1:9" s="31" customFormat="1" ht="32.25" hidden="1" customHeight="1" outlineLevel="1" collapsed="1" x14ac:dyDescent="0.25">
      <c r="A71" s="30"/>
      <c r="B71" s="428" t="s">
        <v>443</v>
      </c>
      <c r="C71" s="429"/>
      <c r="D71" s="429"/>
      <c r="E71" s="429"/>
      <c r="F71" s="429"/>
      <c r="G71" s="429"/>
      <c r="H71" s="429"/>
      <c r="I71" s="430"/>
    </row>
    <row r="72" spans="1:9" s="31" customFormat="1" hidden="1" outlineLevel="2" x14ac:dyDescent="0.25">
      <c r="A72" s="30"/>
      <c r="B72" s="464" t="s">
        <v>456</v>
      </c>
      <c r="C72" s="465"/>
      <c r="D72" s="465"/>
      <c r="E72" s="465"/>
      <c r="F72" s="465"/>
      <c r="G72" s="465"/>
      <c r="H72" s="465"/>
      <c r="I72" s="466"/>
    </row>
    <row r="73" spans="1:9" s="31" customFormat="1" ht="32.25" hidden="1" customHeight="1" outlineLevel="2" x14ac:dyDescent="0.25">
      <c r="A73" s="30"/>
      <c r="B73" s="32" t="s">
        <v>510</v>
      </c>
      <c r="C73" s="33" t="s">
        <v>981</v>
      </c>
      <c r="D73" s="33">
        <v>30</v>
      </c>
      <c r="E73" s="33">
        <v>40</v>
      </c>
      <c r="F73" s="33">
        <v>80</v>
      </c>
      <c r="G73" s="33">
        <v>40</v>
      </c>
      <c r="H73" s="34">
        <f>G73/E73</f>
        <v>1</v>
      </c>
      <c r="I73" s="35"/>
    </row>
    <row r="74" spans="1:9" s="31" customFormat="1" ht="40.5" hidden="1" outlineLevel="2" x14ac:dyDescent="0.25">
      <c r="A74" s="30"/>
      <c r="B74" s="32" t="s">
        <v>511</v>
      </c>
      <c r="C74" s="33" t="s">
        <v>489</v>
      </c>
      <c r="D74" s="33">
        <v>1</v>
      </c>
      <c r="E74" s="33">
        <v>1</v>
      </c>
      <c r="F74" s="33">
        <v>2</v>
      </c>
      <c r="G74" s="33">
        <v>1</v>
      </c>
      <c r="H74" s="34">
        <f t="shared" ref="H74:H78" si="7">G74/E74</f>
        <v>1</v>
      </c>
      <c r="I74" s="35"/>
    </row>
    <row r="75" spans="1:9" s="31" customFormat="1" ht="54" hidden="1" outlineLevel="2" x14ac:dyDescent="0.25">
      <c r="A75" s="30"/>
      <c r="B75" s="32" t="s">
        <v>512</v>
      </c>
      <c r="C75" s="33" t="s">
        <v>320</v>
      </c>
      <c r="D75" s="33">
        <v>60</v>
      </c>
      <c r="E75" s="33">
        <v>10</v>
      </c>
      <c r="F75" s="33">
        <v>80</v>
      </c>
      <c r="G75" s="33">
        <v>10</v>
      </c>
      <c r="H75" s="34">
        <f t="shared" si="7"/>
        <v>1</v>
      </c>
      <c r="I75" s="35"/>
    </row>
    <row r="76" spans="1:9" s="31" customFormat="1" ht="32.25" hidden="1" customHeight="1" outlineLevel="2" x14ac:dyDescent="0.25">
      <c r="A76" s="30"/>
      <c r="B76" s="32" t="s">
        <v>513</v>
      </c>
      <c r="C76" s="33" t="s">
        <v>366</v>
      </c>
      <c r="D76" s="33">
        <v>6</v>
      </c>
      <c r="E76" s="33">
        <v>6</v>
      </c>
      <c r="F76" s="33">
        <v>5</v>
      </c>
      <c r="G76" s="33">
        <v>2</v>
      </c>
      <c r="H76" s="34">
        <f t="shared" si="7"/>
        <v>0.33333333333333331</v>
      </c>
      <c r="I76" s="35"/>
    </row>
    <row r="77" spans="1:9" s="31" customFormat="1" ht="32.25" hidden="1" customHeight="1" outlineLevel="2" x14ac:dyDescent="0.25">
      <c r="A77" s="30"/>
      <c r="B77" s="32" t="s">
        <v>492</v>
      </c>
      <c r="C77" s="349" t="s">
        <v>485</v>
      </c>
      <c r="D77" s="33">
        <v>15</v>
      </c>
      <c r="E77" s="33">
        <v>10</v>
      </c>
      <c r="F77" s="33">
        <v>20</v>
      </c>
      <c r="G77" s="33">
        <v>10</v>
      </c>
      <c r="H77" s="34">
        <f t="shared" si="7"/>
        <v>1</v>
      </c>
      <c r="I77" s="35"/>
    </row>
    <row r="78" spans="1:9" s="31" customFormat="1" ht="40.5" hidden="1" outlineLevel="2" x14ac:dyDescent="0.25">
      <c r="A78" s="30"/>
      <c r="B78" s="32" t="s">
        <v>493</v>
      </c>
      <c r="C78" s="33" t="s">
        <v>982</v>
      </c>
      <c r="D78" s="33">
        <v>0</v>
      </c>
      <c r="E78" s="33">
        <v>400</v>
      </c>
      <c r="F78" s="33">
        <v>400</v>
      </c>
      <c r="G78" s="33">
        <v>400</v>
      </c>
      <c r="H78" s="34">
        <f t="shared" si="7"/>
        <v>1</v>
      </c>
      <c r="I78" s="35"/>
    </row>
    <row r="79" spans="1:9" s="31" customFormat="1" hidden="1" outlineLevel="2" x14ac:dyDescent="0.25">
      <c r="A79" s="30"/>
      <c r="B79" s="464" t="s">
        <v>463</v>
      </c>
      <c r="C79" s="465"/>
      <c r="D79" s="465"/>
      <c r="E79" s="465"/>
      <c r="F79" s="465"/>
      <c r="G79" s="465"/>
      <c r="H79" s="465"/>
      <c r="I79" s="466"/>
    </row>
    <row r="80" spans="1:9" s="31" customFormat="1" ht="32.25" hidden="1" customHeight="1" outlineLevel="2" x14ac:dyDescent="0.25">
      <c r="A80" s="30"/>
      <c r="B80" s="32" t="s">
        <v>514</v>
      </c>
      <c r="C80" s="33" t="s">
        <v>366</v>
      </c>
      <c r="D80" s="33">
        <v>1</v>
      </c>
      <c r="E80" s="33">
        <v>0</v>
      </c>
      <c r="F80" s="33">
        <v>1</v>
      </c>
      <c r="G80" s="33">
        <v>1</v>
      </c>
      <c r="H80" s="34" t="s">
        <v>421</v>
      </c>
      <c r="I80" s="35"/>
    </row>
    <row r="81" spans="1:9" s="31" customFormat="1" ht="32.25" hidden="1" customHeight="1" outlineLevel="2" x14ac:dyDescent="0.25">
      <c r="A81" s="30"/>
      <c r="B81" s="32" t="s">
        <v>495</v>
      </c>
      <c r="C81" s="33" t="s">
        <v>383</v>
      </c>
      <c r="D81" s="33">
        <v>30</v>
      </c>
      <c r="E81" s="33">
        <v>40</v>
      </c>
      <c r="F81" s="33">
        <v>80</v>
      </c>
      <c r="G81" s="33">
        <v>40</v>
      </c>
      <c r="H81" s="34">
        <f t="shared" ref="H81" si="8">G81/E81</f>
        <v>1</v>
      </c>
      <c r="I81" s="35"/>
    </row>
    <row r="82" spans="1:9" s="31" customFormat="1" ht="32.25" hidden="1" customHeight="1" outlineLevel="2" x14ac:dyDescent="0.25">
      <c r="A82" s="30"/>
      <c r="B82" s="32" t="s">
        <v>496</v>
      </c>
      <c r="C82" s="33" t="s">
        <v>366</v>
      </c>
      <c r="D82" s="33">
        <v>1</v>
      </c>
      <c r="E82" s="33">
        <v>0</v>
      </c>
      <c r="F82" s="33">
        <v>1</v>
      </c>
      <c r="G82" s="33">
        <v>1</v>
      </c>
      <c r="H82" s="34" t="s">
        <v>421</v>
      </c>
      <c r="I82" s="35"/>
    </row>
    <row r="83" spans="1:9" s="31" customFormat="1" ht="40.5" hidden="1" outlineLevel="2" x14ac:dyDescent="0.25">
      <c r="A83" s="30"/>
      <c r="B83" s="32" t="s">
        <v>515</v>
      </c>
      <c r="C83" s="33" t="s">
        <v>486</v>
      </c>
      <c r="D83" s="33">
        <v>250</v>
      </c>
      <c r="E83" s="33">
        <v>300</v>
      </c>
      <c r="F83" s="33">
        <v>600</v>
      </c>
      <c r="G83" s="33">
        <v>300</v>
      </c>
      <c r="H83" s="34">
        <f t="shared" ref="H83" si="9">G83/E83</f>
        <v>1</v>
      </c>
      <c r="I83" s="35"/>
    </row>
    <row r="84" spans="1:9" s="31" customFormat="1" ht="33.75" hidden="1" customHeight="1" outlineLevel="1" collapsed="1" x14ac:dyDescent="0.25">
      <c r="A84" s="30"/>
      <c r="B84" s="428" t="s">
        <v>224</v>
      </c>
      <c r="C84" s="429"/>
      <c r="D84" s="429"/>
      <c r="E84" s="429"/>
      <c r="F84" s="429"/>
      <c r="G84" s="429"/>
      <c r="H84" s="429"/>
      <c r="I84" s="430"/>
    </row>
    <row r="85" spans="1:9" s="31" customFormat="1" hidden="1" outlineLevel="2" x14ac:dyDescent="0.25">
      <c r="A85" s="30"/>
      <c r="B85" s="455" t="s">
        <v>456</v>
      </c>
      <c r="C85" s="456"/>
      <c r="D85" s="456"/>
      <c r="E85" s="456"/>
      <c r="F85" s="456"/>
      <c r="G85" s="456"/>
      <c r="H85" s="456"/>
      <c r="I85" s="457"/>
    </row>
    <row r="86" spans="1:9" s="31" customFormat="1" ht="27" hidden="1" outlineLevel="2" x14ac:dyDescent="0.25">
      <c r="A86" s="30"/>
      <c r="B86" s="32" t="s">
        <v>505</v>
      </c>
      <c r="C86" s="33" t="s">
        <v>500</v>
      </c>
      <c r="D86" s="33">
        <v>50</v>
      </c>
      <c r="E86" s="33">
        <v>50</v>
      </c>
      <c r="F86" s="33">
        <v>100</v>
      </c>
      <c r="G86" s="33">
        <v>50</v>
      </c>
      <c r="H86" s="34">
        <f>G86/E86</f>
        <v>1</v>
      </c>
      <c r="I86" s="356"/>
    </row>
    <row r="87" spans="1:9" s="31" customFormat="1" ht="40.5" hidden="1" outlineLevel="2" x14ac:dyDescent="0.25">
      <c r="A87" s="30"/>
      <c r="B87" s="32" t="s">
        <v>506</v>
      </c>
      <c r="C87" s="349" t="s">
        <v>501</v>
      </c>
      <c r="D87" s="33">
        <v>0</v>
      </c>
      <c r="E87" s="33">
        <v>1</v>
      </c>
      <c r="F87" s="33">
        <v>2</v>
      </c>
      <c r="G87" s="33">
        <v>1</v>
      </c>
      <c r="H87" s="34">
        <f t="shared" ref="H87" si="10">G87/E87</f>
        <v>1</v>
      </c>
      <c r="I87" s="35"/>
    </row>
    <row r="88" spans="1:9" s="31" customFormat="1" ht="40.5" hidden="1" outlineLevel="2" x14ac:dyDescent="0.25">
      <c r="A88" s="30"/>
      <c r="B88" s="32" t="s">
        <v>507</v>
      </c>
      <c r="C88" s="33" t="s">
        <v>502</v>
      </c>
      <c r="D88" s="33">
        <v>0</v>
      </c>
      <c r="E88" s="33">
        <v>0</v>
      </c>
      <c r="F88" s="33">
        <v>0</v>
      </c>
      <c r="G88" s="33">
        <v>0</v>
      </c>
      <c r="H88" s="34" t="s">
        <v>421</v>
      </c>
      <c r="I88" s="35"/>
    </row>
    <row r="89" spans="1:9" s="31" customFormat="1" ht="40.5" hidden="1" outlineLevel="2" x14ac:dyDescent="0.25">
      <c r="A89" s="30"/>
      <c r="B89" s="32" t="s">
        <v>516</v>
      </c>
      <c r="C89" s="349" t="s">
        <v>982</v>
      </c>
      <c r="D89" s="33">
        <v>2000</v>
      </c>
      <c r="E89" s="33">
        <v>350</v>
      </c>
      <c r="F89" s="33">
        <v>700</v>
      </c>
      <c r="G89" s="33">
        <v>350</v>
      </c>
      <c r="H89" s="34">
        <f t="shared" ref="H89" si="11">G89/E89</f>
        <v>1</v>
      </c>
      <c r="I89" s="35"/>
    </row>
    <row r="90" spans="1:9" s="31" customFormat="1" hidden="1" outlineLevel="2" x14ac:dyDescent="0.25">
      <c r="A90" s="30"/>
      <c r="B90" s="455" t="s">
        <v>463</v>
      </c>
      <c r="C90" s="456"/>
      <c r="D90" s="456"/>
      <c r="E90" s="456"/>
      <c r="F90" s="456"/>
      <c r="G90" s="456"/>
      <c r="H90" s="456"/>
      <c r="I90" s="457"/>
    </row>
    <row r="91" spans="1:9" s="31" customFormat="1" hidden="1" outlineLevel="2" x14ac:dyDescent="0.25">
      <c r="A91" s="30"/>
      <c r="B91" s="32" t="s">
        <v>517</v>
      </c>
      <c r="C91" s="33" t="s">
        <v>503</v>
      </c>
      <c r="D91" s="33">
        <v>100</v>
      </c>
      <c r="E91" s="33">
        <v>93.5</v>
      </c>
      <c r="F91" s="33">
        <v>95</v>
      </c>
      <c r="G91" s="33">
        <v>95</v>
      </c>
      <c r="H91" s="34">
        <f>G91/E91</f>
        <v>1.0160427807486632</v>
      </c>
      <c r="I91" s="35"/>
    </row>
    <row r="92" spans="1:9" s="31" customFormat="1" ht="40.5" hidden="1" outlineLevel="2" x14ac:dyDescent="0.25">
      <c r="A92" s="30"/>
      <c r="B92" s="32" t="s">
        <v>869</v>
      </c>
      <c r="C92" s="349" t="s">
        <v>870</v>
      </c>
      <c r="D92" s="33">
        <v>86.8</v>
      </c>
      <c r="E92" s="33">
        <v>81.7</v>
      </c>
      <c r="F92" s="235">
        <v>79.2</v>
      </c>
      <c r="G92" s="235">
        <v>4</v>
      </c>
      <c r="H92" s="34">
        <f t="shared" ref="H92:H93" si="12">G92/E92</f>
        <v>4.8959608323133411E-2</v>
      </c>
      <c r="I92" s="35"/>
    </row>
    <row r="93" spans="1:9" s="31" customFormat="1" ht="40.5" hidden="1" outlineLevel="2" x14ac:dyDescent="0.25">
      <c r="A93" s="30"/>
      <c r="B93" s="32" t="s">
        <v>518</v>
      </c>
      <c r="C93" s="33" t="s">
        <v>320</v>
      </c>
      <c r="D93" s="33">
        <v>100</v>
      </c>
      <c r="E93" s="33">
        <v>10</v>
      </c>
      <c r="F93" s="33">
        <v>20</v>
      </c>
      <c r="G93" s="33">
        <v>10</v>
      </c>
      <c r="H93" s="187">
        <f t="shared" si="12"/>
        <v>1</v>
      </c>
      <c r="I93" s="35"/>
    </row>
    <row r="94" spans="1:9" s="31" customFormat="1" ht="27.75" hidden="1" customHeight="1" outlineLevel="1" collapsed="1" x14ac:dyDescent="0.25">
      <c r="A94" s="30"/>
      <c r="B94" s="428" t="s">
        <v>447</v>
      </c>
      <c r="C94" s="429"/>
      <c r="D94" s="429"/>
      <c r="E94" s="429"/>
      <c r="F94" s="429"/>
      <c r="G94" s="429"/>
      <c r="H94" s="429"/>
      <c r="I94" s="430"/>
    </row>
    <row r="95" spans="1:9" s="31" customFormat="1" hidden="1" outlineLevel="2" x14ac:dyDescent="0.25">
      <c r="A95" s="30"/>
      <c r="B95" s="455" t="s">
        <v>456</v>
      </c>
      <c r="C95" s="456"/>
      <c r="D95" s="456"/>
      <c r="E95" s="456"/>
      <c r="F95" s="456"/>
      <c r="G95" s="456"/>
      <c r="H95" s="456"/>
      <c r="I95" s="457"/>
    </row>
    <row r="96" spans="1:9" s="31" customFormat="1" ht="39.75" hidden="1" customHeight="1" outlineLevel="2" x14ac:dyDescent="0.25">
      <c r="A96" s="30"/>
      <c r="B96" s="32" t="s">
        <v>481</v>
      </c>
      <c r="C96" s="33" t="s">
        <v>383</v>
      </c>
      <c r="D96" s="33">
        <v>5</v>
      </c>
      <c r="E96" s="33">
        <v>5</v>
      </c>
      <c r="F96" s="33">
        <v>9</v>
      </c>
      <c r="G96" s="33">
        <v>5</v>
      </c>
      <c r="H96" s="34">
        <f>G96/E96</f>
        <v>1</v>
      </c>
      <c r="I96" s="35"/>
    </row>
    <row r="97" spans="1:9" s="31" customFormat="1" ht="27.75" hidden="1" customHeight="1" outlineLevel="2" x14ac:dyDescent="0.25">
      <c r="A97" s="30"/>
      <c r="B97" s="32" t="s">
        <v>482</v>
      </c>
      <c r="C97" s="33" t="s">
        <v>383</v>
      </c>
      <c r="D97" s="33">
        <v>5</v>
      </c>
      <c r="E97" s="33">
        <v>4</v>
      </c>
      <c r="F97" s="33">
        <v>10</v>
      </c>
      <c r="G97" s="33">
        <v>5</v>
      </c>
      <c r="H97" s="34">
        <f>G97/E97</f>
        <v>1.25</v>
      </c>
      <c r="I97" s="35"/>
    </row>
    <row r="98" spans="1:9" s="31" customFormat="1" hidden="1" outlineLevel="2" x14ac:dyDescent="0.25">
      <c r="A98" s="30"/>
      <c r="B98" s="455" t="s">
        <v>463</v>
      </c>
      <c r="C98" s="456"/>
      <c r="D98" s="456"/>
      <c r="E98" s="456"/>
      <c r="F98" s="456"/>
      <c r="G98" s="456"/>
      <c r="H98" s="456"/>
      <c r="I98" s="457"/>
    </row>
    <row r="99" spans="1:9" s="31" customFormat="1" ht="44.25" hidden="1" customHeight="1" outlineLevel="2" x14ac:dyDescent="0.25">
      <c r="A99" s="30"/>
      <c r="B99" s="32" t="s">
        <v>483</v>
      </c>
      <c r="C99" s="33" t="s">
        <v>320</v>
      </c>
      <c r="D99" s="33">
        <v>100</v>
      </c>
      <c r="E99" s="33">
        <v>100</v>
      </c>
      <c r="F99" s="33">
        <v>100</v>
      </c>
      <c r="G99" s="33">
        <v>100</v>
      </c>
      <c r="H99" s="34">
        <f>G99/E99</f>
        <v>1</v>
      </c>
      <c r="I99" s="35"/>
    </row>
    <row r="100" spans="1:9" s="31" customFormat="1" ht="27" hidden="1" outlineLevel="2" x14ac:dyDescent="0.25">
      <c r="A100" s="30"/>
      <c r="B100" s="32" t="s">
        <v>484</v>
      </c>
      <c r="C100" s="33" t="s">
        <v>320</v>
      </c>
      <c r="D100" s="33">
        <v>100</v>
      </c>
      <c r="E100" s="33">
        <v>100</v>
      </c>
      <c r="F100" s="33">
        <v>100</v>
      </c>
      <c r="G100" s="33">
        <v>125</v>
      </c>
      <c r="H100" s="34">
        <f>G100/E100</f>
        <v>1.25</v>
      </c>
      <c r="I100" s="35"/>
    </row>
    <row r="101" spans="1:9" s="31" customFormat="1" ht="17.25" customHeight="1" collapsed="1" x14ac:dyDescent="0.25">
      <c r="A101" s="461" t="s">
        <v>229</v>
      </c>
      <c r="B101" s="462"/>
      <c r="C101" s="462"/>
      <c r="D101" s="462"/>
      <c r="E101" s="462"/>
      <c r="F101" s="462"/>
      <c r="G101" s="462"/>
      <c r="H101" s="462"/>
      <c r="I101" s="463"/>
    </row>
    <row r="102" spans="1:9" s="31" customFormat="1" ht="32.25" hidden="1" customHeight="1" outlineLevel="1" x14ac:dyDescent="0.25">
      <c r="A102" s="30"/>
      <c r="B102" s="428" t="s">
        <v>444</v>
      </c>
      <c r="C102" s="429"/>
      <c r="D102" s="429"/>
      <c r="E102" s="429"/>
      <c r="F102" s="429"/>
      <c r="G102" s="429"/>
      <c r="H102" s="429"/>
      <c r="I102" s="430"/>
    </row>
    <row r="103" spans="1:9" s="31" customFormat="1" hidden="1" outlineLevel="2" x14ac:dyDescent="0.25">
      <c r="A103" s="30"/>
      <c r="B103" s="464" t="s">
        <v>456</v>
      </c>
      <c r="C103" s="465"/>
      <c r="D103" s="465"/>
      <c r="E103" s="465"/>
      <c r="F103" s="465"/>
      <c r="G103" s="465"/>
      <c r="H103" s="465"/>
      <c r="I103" s="466"/>
    </row>
    <row r="104" spans="1:9" s="31" customFormat="1" ht="27" hidden="1" outlineLevel="2" x14ac:dyDescent="0.25">
      <c r="A104" s="30"/>
      <c r="B104" s="32" t="s">
        <v>491</v>
      </c>
      <c r="C104" s="33" t="s">
        <v>366</v>
      </c>
      <c r="D104" s="33">
        <v>5</v>
      </c>
      <c r="E104" s="33">
        <v>0</v>
      </c>
      <c r="F104" s="33">
        <v>7</v>
      </c>
      <c r="G104" s="33">
        <v>0</v>
      </c>
      <c r="H104" s="34" t="s">
        <v>421</v>
      </c>
      <c r="I104" s="35"/>
    </row>
    <row r="105" spans="1:9" s="31" customFormat="1" ht="32.25" hidden="1" customHeight="1" outlineLevel="2" x14ac:dyDescent="0.25">
      <c r="A105" s="30"/>
      <c r="B105" s="32" t="s">
        <v>666</v>
      </c>
      <c r="C105" s="33" t="s">
        <v>366</v>
      </c>
      <c r="D105" s="33">
        <v>15</v>
      </c>
      <c r="E105" s="33">
        <v>4</v>
      </c>
      <c r="F105" s="33">
        <v>26</v>
      </c>
      <c r="G105" s="33">
        <v>4</v>
      </c>
      <c r="H105" s="34">
        <f t="shared" ref="H105" si="13">G105/E105</f>
        <v>1</v>
      </c>
      <c r="I105" s="35"/>
    </row>
    <row r="106" spans="1:9" s="31" customFormat="1" hidden="1" outlineLevel="2" x14ac:dyDescent="0.25">
      <c r="A106" s="30"/>
      <c r="B106" s="464" t="s">
        <v>463</v>
      </c>
      <c r="C106" s="465"/>
      <c r="D106" s="465"/>
      <c r="E106" s="465"/>
      <c r="F106" s="465"/>
      <c r="G106" s="465"/>
      <c r="H106" s="465"/>
      <c r="I106" s="466"/>
    </row>
    <row r="107" spans="1:9" s="31" customFormat="1" ht="54" hidden="1" outlineLevel="2" x14ac:dyDescent="0.25">
      <c r="A107" s="30"/>
      <c r="B107" s="32" t="s">
        <v>667</v>
      </c>
      <c r="C107" s="33" t="s">
        <v>320</v>
      </c>
      <c r="D107" s="33">
        <v>60</v>
      </c>
      <c r="E107" s="33">
        <v>10</v>
      </c>
      <c r="F107" s="33">
        <v>72</v>
      </c>
      <c r="G107" s="33">
        <v>10</v>
      </c>
      <c r="H107" s="34">
        <f>G107/E107</f>
        <v>1</v>
      </c>
      <c r="I107" s="35"/>
    </row>
    <row r="108" spans="1:9" s="31" customFormat="1" ht="32.25" hidden="1" customHeight="1" outlineLevel="2" x14ac:dyDescent="0.25">
      <c r="A108" s="30"/>
      <c r="B108" s="32" t="s">
        <v>669</v>
      </c>
      <c r="C108" s="33" t="s">
        <v>563</v>
      </c>
      <c r="D108" s="33">
        <v>1</v>
      </c>
      <c r="E108" s="33">
        <v>0</v>
      </c>
      <c r="F108" s="33">
        <v>0</v>
      </c>
      <c r="G108" s="33">
        <v>0</v>
      </c>
      <c r="H108" s="34" t="s">
        <v>421</v>
      </c>
      <c r="I108" s="35"/>
    </row>
    <row r="109" spans="1:9" s="31" customFormat="1" ht="32.25" hidden="1" customHeight="1" outlineLevel="2" x14ac:dyDescent="0.25">
      <c r="A109" s="30"/>
      <c r="B109" s="32" t="s">
        <v>496</v>
      </c>
      <c r="C109" s="33" t="s">
        <v>563</v>
      </c>
      <c r="D109" s="33">
        <v>1</v>
      </c>
      <c r="E109" s="33">
        <v>0</v>
      </c>
      <c r="F109" s="33">
        <v>0</v>
      </c>
      <c r="G109" s="33">
        <v>0</v>
      </c>
      <c r="H109" s="34" t="s">
        <v>421</v>
      </c>
      <c r="I109" s="35"/>
    </row>
    <row r="110" spans="1:9" s="31" customFormat="1" ht="32.25" hidden="1" customHeight="1" outlineLevel="2" x14ac:dyDescent="0.25">
      <c r="A110" s="30"/>
      <c r="B110" s="32" t="s">
        <v>670</v>
      </c>
      <c r="C110" s="33" t="s">
        <v>668</v>
      </c>
      <c r="D110" s="33">
        <v>350</v>
      </c>
      <c r="E110" s="33">
        <v>300</v>
      </c>
      <c r="F110" s="33">
        <v>300</v>
      </c>
      <c r="G110" s="33">
        <v>300</v>
      </c>
      <c r="H110" s="34">
        <f t="shared" ref="H110" si="14">G110/E110</f>
        <v>1</v>
      </c>
      <c r="I110" s="35"/>
    </row>
    <row r="111" spans="1:9" s="31" customFormat="1" ht="33.75" hidden="1" customHeight="1" outlineLevel="1" x14ac:dyDescent="0.25">
      <c r="A111" s="30"/>
      <c r="B111" s="428" t="s">
        <v>233</v>
      </c>
      <c r="C111" s="429"/>
      <c r="D111" s="429"/>
      <c r="E111" s="429"/>
      <c r="F111" s="429"/>
      <c r="G111" s="429"/>
      <c r="H111" s="429"/>
      <c r="I111" s="430"/>
    </row>
    <row r="112" spans="1:9" s="31" customFormat="1" hidden="1" outlineLevel="2" x14ac:dyDescent="0.25">
      <c r="A112" s="30"/>
      <c r="B112" s="464" t="s">
        <v>456</v>
      </c>
      <c r="C112" s="465"/>
      <c r="D112" s="465"/>
      <c r="E112" s="465"/>
      <c r="F112" s="465"/>
      <c r="G112" s="465"/>
      <c r="H112" s="465"/>
      <c r="I112" s="466"/>
    </row>
    <row r="113" spans="1:9" s="31" customFormat="1" ht="32.25" hidden="1" customHeight="1" outlineLevel="2" x14ac:dyDescent="0.25">
      <c r="A113" s="30"/>
      <c r="B113" s="32" t="s">
        <v>671</v>
      </c>
      <c r="C113" s="33" t="s">
        <v>500</v>
      </c>
      <c r="D113" s="33">
        <v>160</v>
      </c>
      <c r="E113" s="33">
        <v>10</v>
      </c>
      <c r="F113" s="33">
        <v>210</v>
      </c>
      <c r="G113" s="33">
        <v>10</v>
      </c>
      <c r="H113" s="187">
        <f>G113/E113</f>
        <v>1</v>
      </c>
      <c r="I113" s="35"/>
    </row>
    <row r="114" spans="1:9" s="31" customFormat="1" ht="54" hidden="1" outlineLevel="2" x14ac:dyDescent="0.25">
      <c r="A114" s="30"/>
      <c r="B114" s="32" t="s">
        <v>672</v>
      </c>
      <c r="C114" s="33" t="s">
        <v>366</v>
      </c>
      <c r="D114" s="33">
        <v>0</v>
      </c>
      <c r="E114" s="33">
        <v>0</v>
      </c>
      <c r="F114" s="33">
        <v>1</v>
      </c>
      <c r="G114" s="33">
        <v>0</v>
      </c>
      <c r="H114" s="34" t="s">
        <v>421</v>
      </c>
      <c r="I114" s="35"/>
    </row>
    <row r="115" spans="1:9" s="31" customFormat="1" hidden="1" outlineLevel="2" x14ac:dyDescent="0.25">
      <c r="A115" s="30"/>
      <c r="B115" s="464" t="s">
        <v>463</v>
      </c>
      <c r="C115" s="465"/>
      <c r="D115" s="465"/>
      <c r="E115" s="465"/>
      <c r="F115" s="465"/>
      <c r="G115" s="465"/>
      <c r="H115" s="465"/>
      <c r="I115" s="466"/>
    </row>
    <row r="116" spans="1:9" s="31" customFormat="1" ht="32.25" hidden="1" customHeight="1" outlineLevel="2" x14ac:dyDescent="0.25">
      <c r="A116" s="30"/>
      <c r="B116" s="32" t="s">
        <v>673</v>
      </c>
      <c r="C116" s="228" t="s">
        <v>823</v>
      </c>
      <c r="D116" s="33">
        <v>107</v>
      </c>
      <c r="E116" s="33">
        <v>101</v>
      </c>
      <c r="F116" s="33">
        <v>104</v>
      </c>
      <c r="G116" s="235">
        <v>100</v>
      </c>
      <c r="H116" s="34">
        <f t="shared" ref="H116:H117" si="15">G116/E116</f>
        <v>0.99009900990099009</v>
      </c>
      <c r="I116" s="35"/>
    </row>
    <row r="117" spans="1:9" s="31" customFormat="1" ht="58.5" hidden="1" customHeight="1" outlineLevel="2" x14ac:dyDescent="0.25">
      <c r="A117" s="30"/>
      <c r="B117" s="32" t="s">
        <v>674</v>
      </c>
      <c r="C117" s="236" t="s">
        <v>320</v>
      </c>
      <c r="D117" s="33">
        <v>100</v>
      </c>
      <c r="E117" s="235">
        <v>12</v>
      </c>
      <c r="F117" s="33">
        <v>112</v>
      </c>
      <c r="G117" s="33">
        <v>12</v>
      </c>
      <c r="H117" s="34">
        <f t="shared" si="15"/>
        <v>1</v>
      </c>
      <c r="I117" s="35"/>
    </row>
    <row r="118" spans="1:9" s="31" customFormat="1" ht="27.75" hidden="1" customHeight="1" outlineLevel="1" x14ac:dyDescent="0.25">
      <c r="A118" s="30"/>
      <c r="B118" s="428" t="s">
        <v>448</v>
      </c>
      <c r="C118" s="429"/>
      <c r="D118" s="429"/>
      <c r="E118" s="429"/>
      <c r="F118" s="429"/>
      <c r="G118" s="429"/>
      <c r="H118" s="429"/>
      <c r="I118" s="430"/>
    </row>
    <row r="119" spans="1:9" s="31" customFormat="1" ht="15" hidden="1" customHeight="1" outlineLevel="2" x14ac:dyDescent="0.25">
      <c r="A119" s="30"/>
      <c r="B119" s="455" t="s">
        <v>456</v>
      </c>
      <c r="C119" s="456"/>
      <c r="D119" s="456"/>
      <c r="E119" s="456"/>
      <c r="F119" s="456"/>
      <c r="G119" s="456"/>
      <c r="H119" s="456"/>
      <c r="I119" s="457"/>
    </row>
    <row r="120" spans="1:9" s="31" customFormat="1" ht="43.5" hidden="1" customHeight="1" outlineLevel="2" x14ac:dyDescent="0.25">
      <c r="A120" s="30"/>
      <c r="B120" s="32" t="s">
        <v>481</v>
      </c>
      <c r="C120" s="33" t="s">
        <v>383</v>
      </c>
      <c r="D120" s="33">
        <v>5</v>
      </c>
      <c r="E120" s="33">
        <v>3</v>
      </c>
      <c r="F120" s="33">
        <v>7</v>
      </c>
      <c r="G120" s="33">
        <v>3</v>
      </c>
      <c r="H120" s="34">
        <f>G120/E120</f>
        <v>1</v>
      </c>
      <c r="I120" s="35"/>
    </row>
    <row r="121" spans="1:9" s="31" customFormat="1" ht="27.75" hidden="1" customHeight="1" outlineLevel="2" x14ac:dyDescent="0.25">
      <c r="A121" s="30"/>
      <c r="B121" s="32" t="s">
        <v>482</v>
      </c>
      <c r="C121" s="33" t="s">
        <v>383</v>
      </c>
      <c r="D121" s="33">
        <v>5</v>
      </c>
      <c r="E121" s="33">
        <v>5</v>
      </c>
      <c r="F121" s="33">
        <v>10</v>
      </c>
      <c r="G121" s="33">
        <v>5</v>
      </c>
      <c r="H121" s="34">
        <f>G121/E121</f>
        <v>1</v>
      </c>
      <c r="I121" s="35"/>
    </row>
    <row r="122" spans="1:9" s="31" customFormat="1" hidden="1" outlineLevel="2" x14ac:dyDescent="0.25">
      <c r="A122" s="30"/>
      <c r="B122" s="455" t="s">
        <v>463</v>
      </c>
      <c r="C122" s="456"/>
      <c r="D122" s="456"/>
      <c r="E122" s="456"/>
      <c r="F122" s="456"/>
      <c r="G122" s="456"/>
      <c r="H122" s="456"/>
      <c r="I122" s="457"/>
    </row>
    <row r="123" spans="1:9" s="31" customFormat="1" ht="42.75" hidden="1" customHeight="1" outlineLevel="2" x14ac:dyDescent="0.25">
      <c r="A123" s="30"/>
      <c r="B123" s="32" t="s">
        <v>483</v>
      </c>
      <c r="C123" s="33" t="s">
        <v>320</v>
      </c>
      <c r="D123" s="33">
        <v>100</v>
      </c>
      <c r="E123" s="33">
        <v>100</v>
      </c>
      <c r="F123" s="33">
        <v>100</v>
      </c>
      <c r="G123" s="33">
        <v>100</v>
      </c>
      <c r="H123" s="34">
        <f>G123/E123</f>
        <v>1</v>
      </c>
      <c r="I123" s="35"/>
    </row>
    <row r="124" spans="1:9" s="31" customFormat="1" ht="32.25" hidden="1" customHeight="1" outlineLevel="2" x14ac:dyDescent="0.25">
      <c r="A124" s="30"/>
      <c r="B124" s="32" t="s">
        <v>484</v>
      </c>
      <c r="C124" s="33" t="s">
        <v>320</v>
      </c>
      <c r="D124" s="33">
        <v>100</v>
      </c>
      <c r="E124" s="33">
        <v>100</v>
      </c>
      <c r="F124" s="33">
        <v>100</v>
      </c>
      <c r="G124" s="33">
        <v>100</v>
      </c>
      <c r="H124" s="34">
        <f>G124/E124</f>
        <v>1</v>
      </c>
      <c r="I124" s="35"/>
    </row>
    <row r="125" spans="1:9" s="31" customFormat="1" ht="17.25" customHeight="1" collapsed="1" x14ac:dyDescent="0.25">
      <c r="A125" s="461" t="s">
        <v>238</v>
      </c>
      <c r="B125" s="462"/>
      <c r="C125" s="462"/>
      <c r="D125" s="462"/>
      <c r="E125" s="462"/>
      <c r="F125" s="462"/>
      <c r="G125" s="462"/>
      <c r="H125" s="462"/>
      <c r="I125" s="463"/>
    </row>
    <row r="126" spans="1:9" s="31" customFormat="1" ht="32.25" hidden="1" customHeight="1" outlineLevel="1" collapsed="1" x14ac:dyDescent="0.25">
      <c r="A126" s="30"/>
      <c r="B126" s="428" t="s">
        <v>445</v>
      </c>
      <c r="C126" s="429"/>
      <c r="D126" s="429"/>
      <c r="E126" s="429"/>
      <c r="F126" s="429"/>
      <c r="G126" s="429"/>
      <c r="H126" s="429"/>
      <c r="I126" s="430"/>
    </row>
    <row r="127" spans="1:9" s="31" customFormat="1" hidden="1" outlineLevel="2" x14ac:dyDescent="0.25">
      <c r="A127" s="30"/>
      <c r="B127" s="464" t="s">
        <v>456</v>
      </c>
      <c r="C127" s="465"/>
      <c r="D127" s="465"/>
      <c r="E127" s="465"/>
      <c r="F127" s="465"/>
      <c r="G127" s="465"/>
      <c r="H127" s="465"/>
      <c r="I127" s="466"/>
    </row>
    <row r="128" spans="1:9" s="31" customFormat="1" ht="75" hidden="1" customHeight="1" outlineLevel="2" x14ac:dyDescent="0.25">
      <c r="A128" s="30"/>
      <c r="B128" s="32" t="s">
        <v>951</v>
      </c>
      <c r="C128" s="33" t="s">
        <v>486</v>
      </c>
      <c r="D128" s="33">
        <v>150</v>
      </c>
      <c r="E128" s="33">
        <v>200</v>
      </c>
      <c r="F128" s="33">
        <v>200</v>
      </c>
      <c r="G128" s="33">
        <v>200</v>
      </c>
      <c r="H128" s="34">
        <f t="shared" ref="H128:H129" si="16">G128/E128</f>
        <v>1</v>
      </c>
      <c r="I128" s="162"/>
    </row>
    <row r="129" spans="1:9" s="31" customFormat="1" ht="40.5" hidden="1" outlineLevel="2" x14ac:dyDescent="0.25">
      <c r="A129" s="30"/>
      <c r="B129" s="32" t="s">
        <v>678</v>
      </c>
      <c r="C129" s="33" t="s">
        <v>489</v>
      </c>
      <c r="D129" s="33">
        <v>1</v>
      </c>
      <c r="E129" s="33">
        <v>1</v>
      </c>
      <c r="F129" s="33">
        <v>2</v>
      </c>
      <c r="G129" s="33">
        <v>1</v>
      </c>
      <c r="H129" s="34">
        <f t="shared" si="16"/>
        <v>1</v>
      </c>
      <c r="I129" s="162"/>
    </row>
    <row r="130" spans="1:9" s="31" customFormat="1" ht="32.25" hidden="1" customHeight="1" outlineLevel="2" x14ac:dyDescent="0.25">
      <c r="A130" s="30"/>
      <c r="B130" s="32" t="s">
        <v>675</v>
      </c>
      <c r="C130" s="33" t="s">
        <v>676</v>
      </c>
      <c r="D130" s="33">
        <v>5</v>
      </c>
      <c r="E130" s="33">
        <v>3</v>
      </c>
      <c r="F130" s="33">
        <v>1</v>
      </c>
      <c r="G130" s="33">
        <v>0</v>
      </c>
      <c r="H130" s="34">
        <f>G130/E130</f>
        <v>0</v>
      </c>
      <c r="I130" s="35"/>
    </row>
    <row r="131" spans="1:9" s="31" customFormat="1" ht="40.5" hidden="1" outlineLevel="2" x14ac:dyDescent="0.25">
      <c r="A131" s="30"/>
      <c r="B131" s="32" t="s">
        <v>677</v>
      </c>
      <c r="C131" s="33" t="s">
        <v>320</v>
      </c>
      <c r="D131" s="33">
        <v>60</v>
      </c>
      <c r="E131" s="33">
        <v>10</v>
      </c>
      <c r="F131" s="33">
        <v>0</v>
      </c>
      <c r="G131" s="33">
        <v>0</v>
      </c>
      <c r="H131" s="34">
        <f>G131/E131</f>
        <v>0</v>
      </c>
      <c r="I131" s="35"/>
    </row>
    <row r="132" spans="1:9" s="31" customFormat="1" ht="32.25" hidden="1" customHeight="1" outlineLevel="2" x14ac:dyDescent="0.25">
      <c r="A132" s="30"/>
      <c r="B132" s="32" t="s">
        <v>491</v>
      </c>
      <c r="C132" s="33" t="s">
        <v>676</v>
      </c>
      <c r="D132" s="33">
        <v>20</v>
      </c>
      <c r="E132" s="33">
        <v>0</v>
      </c>
      <c r="F132" s="33">
        <v>10</v>
      </c>
      <c r="G132" s="33">
        <v>0</v>
      </c>
      <c r="H132" s="34">
        <v>0</v>
      </c>
      <c r="I132" s="35"/>
    </row>
    <row r="133" spans="1:9" s="31" customFormat="1" hidden="1" outlineLevel="2" x14ac:dyDescent="0.25">
      <c r="A133" s="30"/>
      <c r="B133" s="464" t="s">
        <v>463</v>
      </c>
      <c r="C133" s="465"/>
      <c r="D133" s="465"/>
      <c r="E133" s="465"/>
      <c r="F133" s="465"/>
      <c r="G133" s="465"/>
      <c r="H133" s="465"/>
      <c r="I133" s="466"/>
    </row>
    <row r="134" spans="1:9" s="31" customFormat="1" ht="32.25" hidden="1" customHeight="1" outlineLevel="2" x14ac:dyDescent="0.25">
      <c r="A134" s="30"/>
      <c r="B134" s="32" t="s">
        <v>679</v>
      </c>
      <c r="C134" s="33" t="s">
        <v>537</v>
      </c>
      <c r="D134" s="33">
        <v>3</v>
      </c>
      <c r="E134" s="33">
        <v>1</v>
      </c>
      <c r="F134" s="33">
        <v>3</v>
      </c>
      <c r="G134" s="33">
        <v>1</v>
      </c>
      <c r="H134" s="34">
        <f t="shared" ref="H134:H136" si="17">G134/E134</f>
        <v>1</v>
      </c>
      <c r="I134" s="35"/>
    </row>
    <row r="135" spans="1:9" s="31" customFormat="1" ht="32.25" hidden="1" customHeight="1" outlineLevel="2" x14ac:dyDescent="0.25">
      <c r="A135" s="30"/>
      <c r="B135" s="32" t="s">
        <v>680</v>
      </c>
      <c r="C135" s="33" t="s">
        <v>320</v>
      </c>
      <c r="D135" s="33">
        <v>100</v>
      </c>
      <c r="E135" s="33">
        <v>70</v>
      </c>
      <c r="F135" s="33">
        <v>85</v>
      </c>
      <c r="G135" s="33">
        <v>70</v>
      </c>
      <c r="H135" s="34">
        <f t="shared" si="17"/>
        <v>1</v>
      </c>
      <c r="I135" s="35"/>
    </row>
    <row r="136" spans="1:9" s="31" customFormat="1" ht="40.5" hidden="1" customHeight="1" outlineLevel="2" x14ac:dyDescent="0.25">
      <c r="A136" s="30"/>
      <c r="B136" s="32" t="s">
        <v>681</v>
      </c>
      <c r="C136" s="33" t="s">
        <v>320</v>
      </c>
      <c r="D136" s="33">
        <v>10</v>
      </c>
      <c r="E136" s="33">
        <v>10</v>
      </c>
      <c r="F136" s="33">
        <v>10</v>
      </c>
      <c r="G136" s="33">
        <v>0</v>
      </c>
      <c r="H136" s="34">
        <f t="shared" si="17"/>
        <v>0</v>
      </c>
      <c r="I136" s="35"/>
    </row>
    <row r="137" spans="1:9" s="31" customFormat="1" ht="33.75" hidden="1" customHeight="1" outlineLevel="1" collapsed="1" x14ac:dyDescent="0.25">
      <c r="A137" s="30"/>
      <c r="B137" s="428" t="s">
        <v>242</v>
      </c>
      <c r="C137" s="429"/>
      <c r="D137" s="429"/>
      <c r="E137" s="429"/>
      <c r="F137" s="429"/>
      <c r="G137" s="429"/>
      <c r="H137" s="429"/>
      <c r="I137" s="430"/>
    </row>
    <row r="138" spans="1:9" s="31" customFormat="1" hidden="1" outlineLevel="2" x14ac:dyDescent="0.25">
      <c r="A138" s="30"/>
      <c r="B138" s="464" t="s">
        <v>456</v>
      </c>
      <c r="C138" s="465"/>
      <c r="D138" s="465"/>
      <c r="E138" s="465"/>
      <c r="F138" s="465"/>
      <c r="G138" s="465"/>
      <c r="H138" s="465"/>
      <c r="I138" s="466"/>
    </row>
    <row r="139" spans="1:9" s="31" customFormat="1" ht="27" hidden="1" outlineLevel="2" x14ac:dyDescent="0.25">
      <c r="A139" s="30"/>
      <c r="B139" s="32" t="s">
        <v>686</v>
      </c>
      <c r="C139" s="161" t="s">
        <v>682</v>
      </c>
      <c r="D139" s="33">
        <v>90</v>
      </c>
      <c r="E139" s="33">
        <v>45</v>
      </c>
      <c r="F139" s="33">
        <v>69</v>
      </c>
      <c r="G139" s="33">
        <v>45</v>
      </c>
      <c r="H139" s="34">
        <f>G139/E139</f>
        <v>1</v>
      </c>
      <c r="I139" s="162"/>
    </row>
    <row r="140" spans="1:9" s="31" customFormat="1" ht="48.75" hidden="1" customHeight="1" outlineLevel="2" x14ac:dyDescent="0.25">
      <c r="A140" s="30"/>
      <c r="B140" s="32" t="s">
        <v>685</v>
      </c>
      <c r="C140" s="161" t="s">
        <v>683</v>
      </c>
      <c r="D140" s="33">
        <v>0</v>
      </c>
      <c r="E140" s="33">
        <v>1</v>
      </c>
      <c r="F140" s="33">
        <v>2</v>
      </c>
      <c r="G140" s="33">
        <v>1</v>
      </c>
      <c r="H140" s="34">
        <f>G140/E140</f>
        <v>1</v>
      </c>
      <c r="I140" s="35"/>
    </row>
    <row r="141" spans="1:9" s="31" customFormat="1" ht="40.5" hidden="1" outlineLevel="2" x14ac:dyDescent="0.25">
      <c r="A141" s="30"/>
      <c r="B141" s="32" t="s">
        <v>684</v>
      </c>
      <c r="C141" s="161" t="s">
        <v>682</v>
      </c>
      <c r="D141" s="33">
        <v>0</v>
      </c>
      <c r="E141" s="33">
        <v>3</v>
      </c>
      <c r="F141" s="33">
        <v>7</v>
      </c>
      <c r="G141" s="33">
        <v>3</v>
      </c>
      <c r="H141" s="34">
        <f>G141/E141</f>
        <v>1</v>
      </c>
      <c r="I141" s="35"/>
    </row>
    <row r="142" spans="1:9" s="31" customFormat="1" hidden="1" outlineLevel="2" x14ac:dyDescent="0.25">
      <c r="A142" s="30"/>
      <c r="B142" s="464" t="s">
        <v>463</v>
      </c>
      <c r="C142" s="465"/>
      <c r="D142" s="465"/>
      <c r="E142" s="465"/>
      <c r="F142" s="465"/>
      <c r="G142" s="465"/>
      <c r="H142" s="465"/>
      <c r="I142" s="466"/>
    </row>
    <row r="143" spans="1:9" s="31" customFormat="1" ht="51.75" hidden="1" customHeight="1" outlineLevel="2" x14ac:dyDescent="0.25">
      <c r="A143" s="30"/>
      <c r="B143" s="32" t="s">
        <v>687</v>
      </c>
      <c r="C143" s="161" t="s">
        <v>320</v>
      </c>
      <c r="D143" s="33">
        <v>100</v>
      </c>
      <c r="E143" s="33">
        <v>97</v>
      </c>
      <c r="F143" s="33">
        <v>100</v>
      </c>
      <c r="G143" s="33">
        <v>100</v>
      </c>
      <c r="H143" s="34">
        <f>E143/G143</f>
        <v>0.97</v>
      </c>
      <c r="I143" s="35"/>
    </row>
    <row r="144" spans="1:9" s="31" customFormat="1" ht="40.5" hidden="1" outlineLevel="2" x14ac:dyDescent="0.25">
      <c r="A144" s="30"/>
      <c r="B144" s="32" t="s">
        <v>688</v>
      </c>
      <c r="C144" s="161" t="s">
        <v>320</v>
      </c>
      <c r="D144" s="33">
        <v>35</v>
      </c>
      <c r="E144" s="33">
        <v>55</v>
      </c>
      <c r="F144" s="33">
        <v>45</v>
      </c>
      <c r="G144" s="33">
        <v>55</v>
      </c>
      <c r="H144" s="34">
        <f t="shared" ref="H144:H145" si="18">G144/E144</f>
        <v>1</v>
      </c>
      <c r="I144" s="35"/>
    </row>
    <row r="145" spans="1:9" s="31" customFormat="1" ht="27" hidden="1" outlineLevel="2" x14ac:dyDescent="0.25">
      <c r="A145" s="30"/>
      <c r="B145" s="32" t="s">
        <v>936</v>
      </c>
      <c r="C145" s="161" t="s">
        <v>320</v>
      </c>
      <c r="D145" s="33">
        <v>0</v>
      </c>
      <c r="E145" s="33">
        <v>50</v>
      </c>
      <c r="F145" s="33">
        <v>0</v>
      </c>
      <c r="G145" s="33">
        <v>0</v>
      </c>
      <c r="H145" s="34">
        <f t="shared" si="18"/>
        <v>0</v>
      </c>
      <c r="I145" s="35"/>
    </row>
    <row r="146" spans="1:9" s="31" customFormat="1" ht="27.75" hidden="1" customHeight="1" outlineLevel="1" collapsed="1" x14ac:dyDescent="0.25">
      <c r="A146" s="30"/>
      <c r="B146" s="428" t="s">
        <v>449</v>
      </c>
      <c r="C146" s="429"/>
      <c r="D146" s="429"/>
      <c r="E146" s="429"/>
      <c r="F146" s="429"/>
      <c r="G146" s="429"/>
      <c r="H146" s="429"/>
      <c r="I146" s="430"/>
    </row>
    <row r="147" spans="1:9" s="31" customFormat="1" ht="15" hidden="1" customHeight="1" outlineLevel="2" x14ac:dyDescent="0.25">
      <c r="A147" s="30"/>
      <c r="B147" s="455" t="s">
        <v>456</v>
      </c>
      <c r="C147" s="456"/>
      <c r="D147" s="456"/>
      <c r="E147" s="456"/>
      <c r="F147" s="456"/>
      <c r="G147" s="456"/>
      <c r="H147" s="456"/>
      <c r="I147" s="457"/>
    </row>
    <row r="148" spans="1:9" s="31" customFormat="1" ht="43.5" hidden="1" customHeight="1" outlineLevel="2" x14ac:dyDescent="0.25">
      <c r="A148" s="30"/>
      <c r="B148" s="32" t="s">
        <v>481</v>
      </c>
      <c r="C148" s="33" t="s">
        <v>383</v>
      </c>
      <c r="D148" s="33">
        <v>4</v>
      </c>
      <c r="E148" s="33">
        <v>1</v>
      </c>
      <c r="F148" s="33">
        <v>3</v>
      </c>
      <c r="G148" s="33">
        <v>1</v>
      </c>
      <c r="H148" s="34">
        <f>G148/E148</f>
        <v>1</v>
      </c>
      <c r="I148" s="35"/>
    </row>
    <row r="149" spans="1:9" s="31" customFormat="1" ht="27.75" hidden="1" customHeight="1" outlineLevel="2" x14ac:dyDescent="0.25">
      <c r="A149" s="30"/>
      <c r="B149" s="32" t="s">
        <v>482</v>
      </c>
      <c r="C149" s="33" t="s">
        <v>383</v>
      </c>
      <c r="D149" s="33">
        <v>4</v>
      </c>
      <c r="E149" s="33">
        <v>4</v>
      </c>
      <c r="F149" s="33">
        <v>8</v>
      </c>
      <c r="G149" s="33">
        <v>4</v>
      </c>
      <c r="H149" s="34">
        <f>G149/E149</f>
        <v>1</v>
      </c>
      <c r="I149" s="35"/>
    </row>
    <row r="150" spans="1:9" s="31" customFormat="1" hidden="1" outlineLevel="2" x14ac:dyDescent="0.25">
      <c r="A150" s="30"/>
      <c r="B150" s="455" t="s">
        <v>463</v>
      </c>
      <c r="C150" s="456"/>
      <c r="D150" s="456"/>
      <c r="E150" s="456"/>
      <c r="F150" s="456"/>
      <c r="G150" s="456"/>
      <c r="H150" s="456"/>
      <c r="I150" s="457"/>
    </row>
    <row r="151" spans="1:9" s="31" customFormat="1" ht="44.25" hidden="1" customHeight="1" outlineLevel="2" x14ac:dyDescent="0.25">
      <c r="A151" s="30"/>
      <c r="B151" s="32" t="s">
        <v>483</v>
      </c>
      <c r="C151" s="33" t="s">
        <v>320</v>
      </c>
      <c r="D151" s="33">
        <v>100</v>
      </c>
      <c r="E151" s="33">
        <v>100</v>
      </c>
      <c r="F151" s="33">
        <v>100</v>
      </c>
      <c r="G151" s="33">
        <v>100</v>
      </c>
      <c r="H151" s="34">
        <f>G151/E151</f>
        <v>1</v>
      </c>
      <c r="I151" s="35"/>
    </row>
    <row r="152" spans="1:9" s="31" customFormat="1" ht="27" hidden="1" outlineLevel="2" x14ac:dyDescent="0.25">
      <c r="A152" s="30"/>
      <c r="B152" s="32" t="s">
        <v>484</v>
      </c>
      <c r="C152" s="33" t="s">
        <v>320</v>
      </c>
      <c r="D152" s="33">
        <v>100</v>
      </c>
      <c r="E152" s="33">
        <v>100</v>
      </c>
      <c r="F152" s="33">
        <v>100</v>
      </c>
      <c r="G152" s="33">
        <v>100</v>
      </c>
      <c r="H152" s="34">
        <f>G152/E152</f>
        <v>1</v>
      </c>
      <c r="I152" s="35"/>
    </row>
    <row r="153" spans="1:9" s="31" customFormat="1" ht="17.25" customHeight="1" collapsed="1" x14ac:dyDescent="0.25">
      <c r="A153" s="461" t="s">
        <v>252</v>
      </c>
      <c r="B153" s="462"/>
      <c r="C153" s="462"/>
      <c r="D153" s="462"/>
      <c r="E153" s="462"/>
      <c r="F153" s="462"/>
      <c r="G153" s="462"/>
      <c r="H153" s="462"/>
      <c r="I153" s="463"/>
    </row>
    <row r="154" spans="1:9" s="31" customFormat="1" ht="32.25" hidden="1" customHeight="1" outlineLevel="1" collapsed="1" x14ac:dyDescent="0.25">
      <c r="A154" s="30"/>
      <c r="B154" s="428" t="s">
        <v>446</v>
      </c>
      <c r="C154" s="429"/>
      <c r="D154" s="429"/>
      <c r="E154" s="429"/>
      <c r="F154" s="429"/>
      <c r="G154" s="429"/>
      <c r="H154" s="429"/>
      <c r="I154" s="430"/>
    </row>
    <row r="155" spans="1:9" s="31" customFormat="1" hidden="1" outlineLevel="2" x14ac:dyDescent="0.25">
      <c r="A155" s="30"/>
      <c r="B155" s="464" t="s">
        <v>456</v>
      </c>
      <c r="C155" s="465"/>
      <c r="D155" s="465"/>
      <c r="E155" s="465"/>
      <c r="F155" s="465"/>
      <c r="G155" s="465"/>
      <c r="H155" s="465"/>
      <c r="I155" s="466"/>
    </row>
    <row r="156" spans="1:9" s="31" customFormat="1" ht="40.5" hidden="1" outlineLevel="2" x14ac:dyDescent="0.25">
      <c r="A156" s="30"/>
      <c r="B156" s="32" t="s">
        <v>690</v>
      </c>
      <c r="C156" s="33" t="s">
        <v>500</v>
      </c>
      <c r="D156" s="33">
        <v>150</v>
      </c>
      <c r="E156" s="33">
        <v>200</v>
      </c>
      <c r="F156" s="33">
        <v>200</v>
      </c>
      <c r="G156" s="33">
        <v>0</v>
      </c>
      <c r="H156" s="34">
        <f t="shared" ref="H156:H157" si="19">G156/E156</f>
        <v>0</v>
      </c>
      <c r="I156" s="243"/>
    </row>
    <row r="157" spans="1:9" s="31" customFormat="1" ht="40.5" hidden="1" outlineLevel="2" x14ac:dyDescent="0.25">
      <c r="A157" s="30"/>
      <c r="B157" s="32" t="s">
        <v>691</v>
      </c>
      <c r="C157" s="33" t="s">
        <v>320</v>
      </c>
      <c r="D157" s="33">
        <v>60</v>
      </c>
      <c r="E157" s="33">
        <v>80</v>
      </c>
      <c r="F157" s="33">
        <v>80</v>
      </c>
      <c r="G157" s="33">
        <v>80</v>
      </c>
      <c r="H157" s="34">
        <f t="shared" si="19"/>
        <v>1</v>
      </c>
      <c r="I157" s="243"/>
    </row>
    <row r="158" spans="1:9" s="31" customFormat="1" hidden="1" outlineLevel="2" x14ac:dyDescent="0.25">
      <c r="A158" s="30"/>
      <c r="B158" s="464" t="s">
        <v>463</v>
      </c>
      <c r="C158" s="465"/>
      <c r="D158" s="465"/>
      <c r="E158" s="465"/>
      <c r="F158" s="465"/>
      <c r="G158" s="465"/>
      <c r="H158" s="465"/>
      <c r="I158" s="466"/>
    </row>
    <row r="159" spans="1:9" s="31" customFormat="1" ht="32.25" hidden="1" customHeight="1" outlineLevel="2" x14ac:dyDescent="0.25">
      <c r="A159" s="30"/>
      <c r="B159" s="32" t="s">
        <v>692</v>
      </c>
      <c r="C159" s="33"/>
      <c r="D159" s="33">
        <v>1</v>
      </c>
      <c r="E159" s="33">
        <v>0</v>
      </c>
      <c r="F159" s="33">
        <v>0</v>
      </c>
      <c r="G159" s="33">
        <v>0</v>
      </c>
      <c r="H159" s="34" t="s">
        <v>421</v>
      </c>
      <c r="I159" s="35"/>
    </row>
    <row r="160" spans="1:9" s="31" customFormat="1" ht="40.5" hidden="1" outlineLevel="2" x14ac:dyDescent="0.25">
      <c r="A160" s="30"/>
      <c r="B160" s="32" t="s">
        <v>693</v>
      </c>
      <c r="C160" s="33" t="s">
        <v>383</v>
      </c>
      <c r="D160" s="33">
        <v>45</v>
      </c>
      <c r="E160" s="33">
        <v>14</v>
      </c>
      <c r="F160" s="33">
        <v>26</v>
      </c>
      <c r="G160" s="33">
        <v>14</v>
      </c>
      <c r="H160" s="34">
        <f t="shared" ref="H160" si="20">G160/E160</f>
        <v>1</v>
      </c>
      <c r="I160" s="35"/>
    </row>
    <row r="161" spans="1:9" s="31" customFormat="1" ht="33.75" hidden="1" customHeight="1" outlineLevel="1" collapsed="1" x14ac:dyDescent="0.25">
      <c r="A161" s="30"/>
      <c r="B161" s="428" t="s">
        <v>256</v>
      </c>
      <c r="C161" s="429"/>
      <c r="D161" s="429"/>
      <c r="E161" s="429"/>
      <c r="F161" s="429"/>
      <c r="G161" s="429"/>
      <c r="H161" s="429"/>
      <c r="I161" s="430"/>
    </row>
    <row r="162" spans="1:9" s="31" customFormat="1" hidden="1" outlineLevel="2" x14ac:dyDescent="0.25">
      <c r="A162" s="30"/>
      <c r="B162" s="455" t="s">
        <v>456</v>
      </c>
      <c r="C162" s="456"/>
      <c r="D162" s="456"/>
      <c r="E162" s="456"/>
      <c r="F162" s="456"/>
      <c r="G162" s="456"/>
      <c r="H162" s="456"/>
      <c r="I162" s="457"/>
    </row>
    <row r="163" spans="1:9" s="31" customFormat="1" ht="57" hidden="1" outlineLevel="2" x14ac:dyDescent="0.25">
      <c r="B163" s="32" t="s">
        <v>965</v>
      </c>
      <c r="C163" s="33" t="s">
        <v>500</v>
      </c>
      <c r="D163" s="33">
        <v>4</v>
      </c>
      <c r="E163" s="33">
        <v>2</v>
      </c>
      <c r="F163" s="33">
        <v>3</v>
      </c>
      <c r="G163" s="33">
        <v>1</v>
      </c>
      <c r="H163" s="34">
        <f>G163/E163</f>
        <v>0.5</v>
      </c>
      <c r="I163" s="35"/>
    </row>
    <row r="164" spans="1:9" s="31" customFormat="1" ht="27.75" hidden="1" customHeight="1" outlineLevel="2" x14ac:dyDescent="0.25">
      <c r="A164" s="30"/>
      <c r="B164" s="32" t="s">
        <v>654</v>
      </c>
      <c r="C164" s="33" t="s">
        <v>500</v>
      </c>
      <c r="D164" s="33">
        <v>90</v>
      </c>
      <c r="E164" s="33">
        <v>30</v>
      </c>
      <c r="F164" s="33">
        <v>30</v>
      </c>
      <c r="G164" s="33">
        <v>0</v>
      </c>
      <c r="H164" s="34">
        <f>G164/E164</f>
        <v>0</v>
      </c>
      <c r="I164" s="35"/>
    </row>
    <row r="165" spans="1:9" s="31" customFormat="1" hidden="1" outlineLevel="2" x14ac:dyDescent="0.25">
      <c r="A165" s="30"/>
      <c r="B165" s="455" t="s">
        <v>463</v>
      </c>
      <c r="C165" s="456"/>
      <c r="D165" s="456"/>
      <c r="E165" s="456"/>
      <c r="F165" s="456"/>
      <c r="G165" s="456"/>
      <c r="H165" s="456"/>
      <c r="I165" s="457"/>
    </row>
    <row r="166" spans="1:9" s="31" customFormat="1" ht="27.75" hidden="1" customHeight="1" outlineLevel="2" x14ac:dyDescent="0.25">
      <c r="A166" s="30"/>
      <c r="B166" s="32" t="s">
        <v>694</v>
      </c>
      <c r="C166" s="33" t="s">
        <v>695</v>
      </c>
      <c r="D166" s="272">
        <v>114523</v>
      </c>
      <c r="E166" s="272">
        <v>107754</v>
      </c>
      <c r="F166" s="272">
        <v>154514</v>
      </c>
      <c r="G166" s="272">
        <v>61847</v>
      </c>
      <c r="H166" s="177">
        <f>G166/E166</f>
        <v>0.57396477160940662</v>
      </c>
      <c r="I166" s="35"/>
    </row>
    <row r="167" spans="1:9" s="31" customFormat="1" ht="27.75" hidden="1" customHeight="1" outlineLevel="2" x14ac:dyDescent="0.25">
      <c r="A167" s="30"/>
      <c r="B167" s="32" t="s">
        <v>699</v>
      </c>
      <c r="C167" s="422"/>
      <c r="D167" s="423"/>
      <c r="E167" s="423"/>
      <c r="F167" s="423"/>
      <c r="G167" s="423"/>
      <c r="H167" s="423"/>
      <c r="I167" s="424"/>
    </row>
    <row r="168" spans="1:9" s="31" customFormat="1" hidden="1" outlineLevel="2" x14ac:dyDescent="0.25">
      <c r="A168" s="30"/>
      <c r="B168" s="32" t="s">
        <v>697</v>
      </c>
      <c r="C168" s="33" t="s">
        <v>366</v>
      </c>
      <c r="D168" s="33" t="s">
        <v>657</v>
      </c>
      <c r="E168" s="33">
        <v>1</v>
      </c>
      <c r="F168" s="33">
        <v>2</v>
      </c>
      <c r="G168" s="33">
        <v>0</v>
      </c>
      <c r="H168" s="34">
        <f t="shared" ref="H168:H170" si="21">G168/E168</f>
        <v>0</v>
      </c>
      <c r="I168" s="35"/>
    </row>
    <row r="169" spans="1:9" s="31" customFormat="1" hidden="1" outlineLevel="2" x14ac:dyDescent="0.25">
      <c r="A169" s="30"/>
      <c r="B169" s="273" t="s">
        <v>698</v>
      </c>
      <c r="C169" s="33" t="s">
        <v>320</v>
      </c>
      <c r="D169" s="33">
        <v>100</v>
      </c>
      <c r="E169" s="33">
        <v>10</v>
      </c>
      <c r="F169" s="33">
        <v>40</v>
      </c>
      <c r="G169" s="33">
        <v>0</v>
      </c>
      <c r="H169" s="34">
        <f t="shared" si="21"/>
        <v>0</v>
      </c>
      <c r="I169" s="35"/>
    </row>
    <row r="170" spans="1:9" s="31" customFormat="1" ht="66" hidden="1" customHeight="1" outlineLevel="2" x14ac:dyDescent="0.25">
      <c r="A170" s="30"/>
      <c r="B170" s="32" t="s">
        <v>696</v>
      </c>
      <c r="C170" s="241" t="s">
        <v>504</v>
      </c>
      <c r="D170" s="235">
        <v>1741.8</v>
      </c>
      <c r="E170" s="235">
        <v>1638.8</v>
      </c>
      <c r="F170" s="235">
        <v>2130.8000000000002</v>
      </c>
      <c r="G170" s="235">
        <v>394.1</v>
      </c>
      <c r="H170" s="177">
        <f t="shared" si="21"/>
        <v>0.2404808396387601</v>
      </c>
      <c r="I170" s="35"/>
    </row>
    <row r="171" spans="1:9" s="31" customFormat="1" ht="27.75" hidden="1" customHeight="1" outlineLevel="1" collapsed="1" x14ac:dyDescent="0.25">
      <c r="A171" s="30"/>
      <c r="B171" s="428" t="s">
        <v>450</v>
      </c>
      <c r="C171" s="429"/>
      <c r="D171" s="429"/>
      <c r="E171" s="429"/>
      <c r="F171" s="429"/>
      <c r="G171" s="429"/>
      <c r="H171" s="429"/>
      <c r="I171" s="430"/>
    </row>
    <row r="172" spans="1:9" s="31" customFormat="1" ht="15" hidden="1" customHeight="1" outlineLevel="2" x14ac:dyDescent="0.25">
      <c r="A172" s="30"/>
      <c r="B172" s="455" t="s">
        <v>456</v>
      </c>
      <c r="C172" s="456"/>
      <c r="D172" s="456"/>
      <c r="E172" s="456"/>
      <c r="F172" s="456"/>
      <c r="G172" s="456"/>
      <c r="H172" s="456"/>
      <c r="I172" s="457"/>
    </row>
    <row r="173" spans="1:9" s="31" customFormat="1" ht="36" hidden="1" customHeight="1" outlineLevel="2" x14ac:dyDescent="0.25">
      <c r="A173" s="30"/>
      <c r="B173" s="32" t="s">
        <v>111</v>
      </c>
      <c r="C173" s="33" t="s">
        <v>383</v>
      </c>
      <c r="D173" s="33">
        <v>5</v>
      </c>
      <c r="E173" s="33">
        <v>1</v>
      </c>
      <c r="F173" s="33">
        <v>6</v>
      </c>
      <c r="G173" s="33">
        <v>2</v>
      </c>
      <c r="H173" s="34">
        <f>G173/E173</f>
        <v>2</v>
      </c>
      <c r="I173" s="35"/>
    </row>
    <row r="174" spans="1:9" s="31" customFormat="1" hidden="1" outlineLevel="2" x14ac:dyDescent="0.25">
      <c r="A174" s="30"/>
      <c r="B174" s="32" t="s">
        <v>110</v>
      </c>
      <c r="C174" s="33" t="s">
        <v>383</v>
      </c>
      <c r="D174" s="33">
        <v>5</v>
      </c>
      <c r="E174" s="33">
        <v>5</v>
      </c>
      <c r="F174" s="33">
        <v>8</v>
      </c>
      <c r="G174" s="33">
        <v>4</v>
      </c>
      <c r="H174" s="34">
        <f>G174/E174</f>
        <v>0.8</v>
      </c>
      <c r="I174" s="35"/>
    </row>
    <row r="175" spans="1:9" s="31" customFormat="1" hidden="1" outlineLevel="2" x14ac:dyDescent="0.25">
      <c r="A175" s="30"/>
      <c r="B175" s="455" t="s">
        <v>463</v>
      </c>
      <c r="C175" s="456"/>
      <c r="D175" s="456"/>
      <c r="E175" s="456"/>
      <c r="F175" s="456"/>
      <c r="G175" s="456"/>
      <c r="H175" s="456"/>
      <c r="I175" s="457"/>
    </row>
    <row r="176" spans="1:9" s="31" customFormat="1" ht="44.25" hidden="1" customHeight="1" outlineLevel="2" x14ac:dyDescent="0.25">
      <c r="A176" s="30"/>
      <c r="B176" s="32" t="s">
        <v>483</v>
      </c>
      <c r="C176" s="33" t="s">
        <v>320</v>
      </c>
      <c r="D176" s="33">
        <v>100</v>
      </c>
      <c r="E176" s="33">
        <v>100</v>
      </c>
      <c r="F176" s="33">
        <v>100</v>
      </c>
      <c r="G176" s="33">
        <v>100</v>
      </c>
      <c r="H176" s="34">
        <f>G176/E176</f>
        <v>1</v>
      </c>
      <c r="I176" s="35"/>
    </row>
    <row r="177" spans="1:9" s="31" customFormat="1" ht="27" hidden="1" outlineLevel="2" x14ac:dyDescent="0.25">
      <c r="A177" s="30"/>
      <c r="B177" s="32" t="s">
        <v>689</v>
      </c>
      <c r="C177" s="33" t="s">
        <v>320</v>
      </c>
      <c r="D177" s="33">
        <v>100</v>
      </c>
      <c r="E177" s="33">
        <v>100</v>
      </c>
      <c r="F177" s="33">
        <v>100</v>
      </c>
      <c r="G177" s="33">
        <v>100</v>
      </c>
      <c r="H177" s="34">
        <f>G177/E177</f>
        <v>1</v>
      </c>
      <c r="I177" s="35"/>
    </row>
    <row r="178" spans="1:9" s="31" customFormat="1" ht="17.25" customHeight="1" collapsed="1" x14ac:dyDescent="0.25">
      <c r="A178" s="461" t="s">
        <v>264</v>
      </c>
      <c r="B178" s="462"/>
      <c r="C178" s="462"/>
      <c r="D178" s="462"/>
      <c r="E178" s="462"/>
      <c r="F178" s="462"/>
      <c r="G178" s="462"/>
      <c r="H178" s="462"/>
      <c r="I178" s="463"/>
    </row>
    <row r="179" spans="1:9" s="31" customFormat="1" ht="32.25" hidden="1" customHeight="1" outlineLevel="1" collapsed="1" x14ac:dyDescent="0.25">
      <c r="A179" s="30"/>
      <c r="B179" s="428" t="s">
        <v>451</v>
      </c>
      <c r="C179" s="429"/>
      <c r="D179" s="429"/>
      <c r="E179" s="429"/>
      <c r="F179" s="429"/>
      <c r="G179" s="429"/>
      <c r="H179" s="429"/>
      <c r="I179" s="430"/>
    </row>
    <row r="180" spans="1:9" s="51" customFormat="1" ht="15" hidden="1" customHeight="1" outlineLevel="2" x14ac:dyDescent="0.25">
      <c r="A180" s="41"/>
      <c r="B180" s="428" t="s">
        <v>600</v>
      </c>
      <c r="C180" s="429"/>
      <c r="D180" s="429"/>
      <c r="E180" s="429"/>
      <c r="F180" s="429"/>
      <c r="G180" s="429"/>
      <c r="H180" s="429"/>
      <c r="I180" s="430"/>
    </row>
    <row r="181" spans="1:9" s="51" customFormat="1" hidden="1" outlineLevel="3" x14ac:dyDescent="0.25">
      <c r="A181" s="41"/>
      <c r="B181" s="422" t="s">
        <v>379</v>
      </c>
      <c r="C181" s="423"/>
      <c r="D181" s="423"/>
      <c r="E181" s="423"/>
      <c r="F181" s="423"/>
      <c r="G181" s="423"/>
      <c r="H181" s="423"/>
      <c r="I181" s="424"/>
    </row>
    <row r="182" spans="1:9" s="51" customFormat="1" ht="54" hidden="1" outlineLevel="3" x14ac:dyDescent="0.25">
      <c r="A182" s="41"/>
      <c r="B182" s="56" t="s">
        <v>700</v>
      </c>
      <c r="C182" s="241" t="s">
        <v>320</v>
      </c>
      <c r="D182" s="33">
        <v>100</v>
      </c>
      <c r="E182" s="33">
        <v>100</v>
      </c>
      <c r="F182" s="33">
        <v>100</v>
      </c>
      <c r="G182" s="33">
        <v>100</v>
      </c>
      <c r="H182" s="43">
        <f t="shared" ref="H182" si="22">G182/E182</f>
        <v>1</v>
      </c>
      <c r="I182" s="56" t="s">
        <v>900</v>
      </c>
    </row>
    <row r="183" spans="1:9" s="51" customFormat="1" hidden="1" outlineLevel="3" x14ac:dyDescent="0.25">
      <c r="A183" s="41"/>
      <c r="B183" s="422" t="s">
        <v>368</v>
      </c>
      <c r="C183" s="423"/>
      <c r="D183" s="423"/>
      <c r="E183" s="423"/>
      <c r="F183" s="423"/>
      <c r="G183" s="423"/>
      <c r="H183" s="423"/>
      <c r="I183" s="424"/>
    </row>
    <row r="184" spans="1:9" s="51" customFormat="1" ht="108" hidden="1" outlineLevel="3" x14ac:dyDescent="0.25">
      <c r="A184" s="41"/>
      <c r="B184" s="56" t="s">
        <v>701</v>
      </c>
      <c r="C184" s="241" t="s">
        <v>320</v>
      </c>
      <c r="D184" s="33">
        <v>100</v>
      </c>
      <c r="E184" s="33">
        <v>100</v>
      </c>
      <c r="F184" s="33">
        <v>100</v>
      </c>
      <c r="G184" s="33">
        <v>100</v>
      </c>
      <c r="H184" s="43">
        <f>G184/E184</f>
        <v>1</v>
      </c>
      <c r="I184" s="56" t="s">
        <v>886</v>
      </c>
    </row>
    <row r="185" spans="1:9" s="51" customFormat="1" ht="15" hidden="1" customHeight="1" outlineLevel="2" x14ac:dyDescent="0.25">
      <c r="A185" s="41"/>
      <c r="B185" s="428" t="s">
        <v>606</v>
      </c>
      <c r="C185" s="429"/>
      <c r="D185" s="429"/>
      <c r="E185" s="429"/>
      <c r="F185" s="429"/>
      <c r="G185" s="429"/>
      <c r="H185" s="429"/>
      <c r="I185" s="430"/>
    </row>
    <row r="186" spans="1:9" s="51" customFormat="1" hidden="1" outlineLevel="3" x14ac:dyDescent="0.25">
      <c r="A186" s="41"/>
      <c r="B186" s="422" t="s">
        <v>379</v>
      </c>
      <c r="C186" s="423"/>
      <c r="D186" s="423"/>
      <c r="E186" s="423"/>
      <c r="F186" s="423"/>
      <c r="G186" s="423"/>
      <c r="H186" s="423"/>
      <c r="I186" s="424"/>
    </row>
    <row r="187" spans="1:9" s="51" customFormat="1" ht="40.5" hidden="1" customHeight="1" outlineLevel="3" x14ac:dyDescent="0.25">
      <c r="A187" s="41"/>
      <c r="B187" s="56" t="s">
        <v>702</v>
      </c>
      <c r="C187" s="241" t="s">
        <v>383</v>
      </c>
      <c r="D187" s="33">
        <v>1</v>
      </c>
      <c r="E187" s="33">
        <v>1</v>
      </c>
      <c r="F187" s="33">
        <v>1</v>
      </c>
      <c r="G187" s="33">
        <v>1</v>
      </c>
      <c r="H187" s="43">
        <f t="shared" ref="H187:H188" si="23">G187/E187</f>
        <v>1</v>
      </c>
      <c r="I187" s="56"/>
    </row>
    <row r="188" spans="1:9" s="51" customFormat="1" ht="40.5" hidden="1" outlineLevel="3" x14ac:dyDescent="0.25">
      <c r="A188" s="41"/>
      <c r="B188" s="56" t="s">
        <v>703</v>
      </c>
      <c r="C188" s="241" t="s">
        <v>383</v>
      </c>
      <c r="D188" s="33">
        <v>1</v>
      </c>
      <c r="E188" s="33">
        <v>2</v>
      </c>
      <c r="F188" s="33">
        <v>3</v>
      </c>
      <c r="G188" s="33">
        <v>2</v>
      </c>
      <c r="H188" s="43">
        <f t="shared" si="23"/>
        <v>1</v>
      </c>
      <c r="I188" s="56"/>
    </row>
    <row r="189" spans="1:9" s="51" customFormat="1" hidden="1" outlineLevel="3" x14ac:dyDescent="0.25">
      <c r="A189" s="41"/>
      <c r="B189" s="422" t="s">
        <v>384</v>
      </c>
      <c r="C189" s="423"/>
      <c r="D189" s="423"/>
      <c r="E189" s="423"/>
      <c r="F189" s="423"/>
      <c r="G189" s="423"/>
      <c r="H189" s="423"/>
      <c r="I189" s="424"/>
    </row>
    <row r="190" spans="1:9" s="51" customFormat="1" ht="67.5" hidden="1" outlineLevel="3" x14ac:dyDescent="0.25">
      <c r="A190" s="41"/>
      <c r="B190" s="56" t="s">
        <v>704</v>
      </c>
      <c r="C190" s="241" t="s">
        <v>320</v>
      </c>
      <c r="D190" s="33">
        <v>100</v>
      </c>
      <c r="E190" s="33">
        <v>100</v>
      </c>
      <c r="F190" s="33">
        <v>100</v>
      </c>
      <c r="G190" s="33">
        <v>100</v>
      </c>
      <c r="H190" s="43">
        <f>G190/E190</f>
        <v>1</v>
      </c>
      <c r="I190" s="56"/>
    </row>
    <row r="191" spans="1:9" s="51" customFormat="1" ht="40.5" hidden="1" outlineLevel="3" x14ac:dyDescent="0.25">
      <c r="A191" s="41"/>
      <c r="B191" s="56" t="s">
        <v>705</v>
      </c>
      <c r="C191" s="241" t="s">
        <v>611</v>
      </c>
      <c r="D191" s="33">
        <v>100</v>
      </c>
      <c r="E191" s="33">
        <v>100</v>
      </c>
      <c r="F191" s="33">
        <v>100</v>
      </c>
      <c r="G191" s="33">
        <v>100</v>
      </c>
      <c r="H191" s="43">
        <f>G191/E191</f>
        <v>1</v>
      </c>
      <c r="I191" s="56"/>
    </row>
    <row r="192" spans="1:9" s="31" customFormat="1" ht="33.75" hidden="1" customHeight="1" outlineLevel="1" collapsed="1" x14ac:dyDescent="0.25">
      <c r="A192" s="30"/>
      <c r="B192" s="428" t="s">
        <v>452</v>
      </c>
      <c r="C192" s="429"/>
      <c r="D192" s="429"/>
      <c r="E192" s="429"/>
      <c r="F192" s="429"/>
      <c r="G192" s="429"/>
      <c r="H192" s="429"/>
      <c r="I192" s="430"/>
    </row>
    <row r="193" spans="1:9" s="31" customFormat="1" hidden="1" outlineLevel="2" x14ac:dyDescent="0.25">
      <c r="A193" s="30"/>
      <c r="B193" s="458" t="s">
        <v>305</v>
      </c>
      <c r="C193" s="459"/>
      <c r="D193" s="459"/>
      <c r="E193" s="459"/>
      <c r="F193" s="459"/>
      <c r="G193" s="459"/>
      <c r="H193" s="459"/>
      <c r="I193" s="460"/>
    </row>
    <row r="194" spans="1:9" s="31" customFormat="1" hidden="1" outlineLevel="2" x14ac:dyDescent="0.25">
      <c r="A194" s="30"/>
      <c r="B194" s="455" t="s">
        <v>456</v>
      </c>
      <c r="C194" s="456"/>
      <c r="D194" s="456"/>
      <c r="E194" s="456"/>
      <c r="F194" s="456"/>
      <c r="G194" s="456"/>
      <c r="H194" s="456"/>
      <c r="I194" s="457"/>
    </row>
    <row r="195" spans="1:9" s="31" customFormat="1" ht="27" hidden="1" outlineLevel="2" x14ac:dyDescent="0.25">
      <c r="A195" s="30"/>
      <c r="B195" s="214" t="s">
        <v>457</v>
      </c>
      <c r="C195" s="33" t="s">
        <v>941</v>
      </c>
      <c r="D195" s="33">
        <v>744</v>
      </c>
      <c r="E195" s="33">
        <v>744</v>
      </c>
      <c r="F195" s="33">
        <v>1079.2</v>
      </c>
      <c r="G195" s="33">
        <v>143.19999999999999</v>
      </c>
      <c r="H195" s="34">
        <f>G195/E195</f>
        <v>0.19247311827956987</v>
      </c>
      <c r="I195" s="228" t="s">
        <v>462</v>
      </c>
    </row>
    <row r="196" spans="1:9" s="31" customFormat="1" ht="27" hidden="1" outlineLevel="2" x14ac:dyDescent="0.25">
      <c r="A196" s="30"/>
      <c r="B196" s="214" t="s">
        <v>458</v>
      </c>
      <c r="C196" s="33" t="s">
        <v>941</v>
      </c>
      <c r="D196" s="33">
        <v>704</v>
      </c>
      <c r="E196" s="33">
        <v>704</v>
      </c>
      <c r="F196" s="33">
        <v>1068.0999999999999</v>
      </c>
      <c r="G196" s="33">
        <v>120.1</v>
      </c>
      <c r="H196" s="34">
        <f t="shared" ref="H196:H198" si="24">G196/E196</f>
        <v>0.17059659090909091</v>
      </c>
      <c r="I196" s="228" t="s">
        <v>462</v>
      </c>
    </row>
    <row r="197" spans="1:9" s="31" customFormat="1" ht="30.75" hidden="1" customHeight="1" outlineLevel="2" x14ac:dyDescent="0.25">
      <c r="A197" s="30"/>
      <c r="B197" s="214" t="s">
        <v>459</v>
      </c>
      <c r="C197" s="174" t="s">
        <v>460</v>
      </c>
      <c r="D197" s="33">
        <v>105</v>
      </c>
      <c r="E197" s="33">
        <v>105</v>
      </c>
      <c r="F197" s="33">
        <v>57.5</v>
      </c>
      <c r="G197" s="33">
        <v>57.5</v>
      </c>
      <c r="H197" s="34">
        <f t="shared" si="24"/>
        <v>0.54761904761904767</v>
      </c>
      <c r="I197" s="228" t="s">
        <v>462</v>
      </c>
    </row>
    <row r="198" spans="1:9" s="31" customFormat="1" ht="27" hidden="1" outlineLevel="2" x14ac:dyDescent="0.25">
      <c r="A198" s="30"/>
      <c r="B198" s="214" t="s">
        <v>461</v>
      </c>
      <c r="C198" s="33" t="s">
        <v>942</v>
      </c>
      <c r="D198" s="33">
        <v>8600</v>
      </c>
      <c r="E198" s="33">
        <v>8600</v>
      </c>
      <c r="F198" s="33">
        <v>13568.2</v>
      </c>
      <c r="G198" s="33">
        <v>6777.2</v>
      </c>
      <c r="H198" s="34">
        <f t="shared" si="24"/>
        <v>0.78804651162790695</v>
      </c>
      <c r="I198" s="228" t="s">
        <v>462</v>
      </c>
    </row>
    <row r="199" spans="1:9" s="31" customFormat="1" hidden="1" outlineLevel="2" x14ac:dyDescent="0.25">
      <c r="A199" s="30"/>
      <c r="B199" s="458" t="s">
        <v>308</v>
      </c>
      <c r="C199" s="459"/>
      <c r="D199" s="459"/>
      <c r="E199" s="459"/>
      <c r="F199" s="459"/>
      <c r="G199" s="459"/>
      <c r="H199" s="459"/>
      <c r="I199" s="460"/>
    </row>
    <row r="200" spans="1:9" s="31" customFormat="1" hidden="1" outlineLevel="2" x14ac:dyDescent="0.25">
      <c r="A200" s="30"/>
      <c r="B200" s="455" t="s">
        <v>456</v>
      </c>
      <c r="C200" s="456"/>
      <c r="D200" s="456"/>
      <c r="E200" s="456"/>
      <c r="F200" s="456"/>
      <c r="G200" s="456"/>
      <c r="H200" s="456"/>
      <c r="I200" s="457"/>
    </row>
    <row r="201" spans="1:9" s="31" customFormat="1" ht="33" hidden="1" customHeight="1" outlineLevel="2" x14ac:dyDescent="0.25">
      <c r="A201" s="30"/>
      <c r="B201" s="32" t="s">
        <v>389</v>
      </c>
      <c r="C201" s="33" t="s">
        <v>390</v>
      </c>
      <c r="D201" s="33">
        <v>2.78</v>
      </c>
      <c r="E201" s="33">
        <v>0.8</v>
      </c>
      <c r="F201" s="33">
        <v>6.24</v>
      </c>
      <c r="G201" s="33">
        <v>3.12</v>
      </c>
      <c r="H201" s="34">
        <f>G201/E201</f>
        <v>3.9</v>
      </c>
      <c r="I201" s="228"/>
    </row>
    <row r="202" spans="1:9" s="31" customFormat="1" hidden="1" outlineLevel="2" x14ac:dyDescent="0.25">
      <c r="A202" s="30"/>
      <c r="B202" s="455" t="s">
        <v>463</v>
      </c>
      <c r="C202" s="456"/>
      <c r="D202" s="456"/>
      <c r="E202" s="456"/>
      <c r="F202" s="456"/>
      <c r="G202" s="456"/>
      <c r="H202" s="456"/>
      <c r="I202" s="457"/>
    </row>
    <row r="203" spans="1:9" s="31" customFormat="1" ht="40.5" hidden="1" outlineLevel="2" x14ac:dyDescent="0.25">
      <c r="A203" s="30"/>
      <c r="B203" s="32" t="s">
        <v>464</v>
      </c>
      <c r="C203" s="33" t="s">
        <v>320</v>
      </c>
      <c r="D203" s="33">
        <v>12.5</v>
      </c>
      <c r="E203" s="33">
        <v>0.5</v>
      </c>
      <c r="F203" s="215">
        <v>14</v>
      </c>
      <c r="G203" s="215">
        <v>14</v>
      </c>
      <c r="H203" s="34">
        <f>G203/E203</f>
        <v>28</v>
      </c>
      <c r="I203" s="33"/>
    </row>
  </sheetData>
  <autoFilter ref="A4:I203">
    <filterColumn colId="5" showButton="0"/>
  </autoFilter>
  <mergeCells count="86">
    <mergeCell ref="B189:I189"/>
    <mergeCell ref="B180:I180"/>
    <mergeCell ref="B181:I181"/>
    <mergeCell ref="B183:I183"/>
    <mergeCell ref="B185:I185"/>
    <mergeCell ref="B186:I186"/>
    <mergeCell ref="B172:I172"/>
    <mergeCell ref="B175:I175"/>
    <mergeCell ref="B155:I155"/>
    <mergeCell ref="B158:I158"/>
    <mergeCell ref="B162:I162"/>
    <mergeCell ref="B165:I165"/>
    <mergeCell ref="C167:I167"/>
    <mergeCell ref="B147:I147"/>
    <mergeCell ref="B150:I150"/>
    <mergeCell ref="B127:I127"/>
    <mergeCell ref="B133:I133"/>
    <mergeCell ref="B138:I138"/>
    <mergeCell ref="B142:I142"/>
    <mergeCell ref="A1:I1"/>
    <mergeCell ref="A2:I2"/>
    <mergeCell ref="A4:A5"/>
    <mergeCell ref="B4:B5"/>
    <mergeCell ref="C4:C5"/>
    <mergeCell ref="D4:D5"/>
    <mergeCell ref="E4:E5"/>
    <mergeCell ref="F4:G4"/>
    <mergeCell ref="H4:H5"/>
    <mergeCell ref="I4:I5"/>
    <mergeCell ref="A70:I70"/>
    <mergeCell ref="B71:I71"/>
    <mergeCell ref="B84:I84"/>
    <mergeCell ref="B94:I94"/>
    <mergeCell ref="B27:I27"/>
    <mergeCell ref="B30:I30"/>
    <mergeCell ref="B34:I34"/>
    <mergeCell ref="B67:I67"/>
    <mergeCell ref="B31:I31"/>
    <mergeCell ref="B38:I38"/>
    <mergeCell ref="B52:I52"/>
    <mergeCell ref="B64:I64"/>
    <mergeCell ref="B72:I72"/>
    <mergeCell ref="B79:I79"/>
    <mergeCell ref="B85:I85"/>
    <mergeCell ref="B53:I53"/>
    <mergeCell ref="B21:I21"/>
    <mergeCell ref="B63:I63"/>
    <mergeCell ref="A6:I6"/>
    <mergeCell ref="B7:I7"/>
    <mergeCell ref="A37:I37"/>
    <mergeCell ref="B57:I57"/>
    <mergeCell ref="C59:I59"/>
    <mergeCell ref="B39:I39"/>
    <mergeCell ref="B46:I46"/>
    <mergeCell ref="B202:I202"/>
    <mergeCell ref="B8:I8"/>
    <mergeCell ref="B15:I15"/>
    <mergeCell ref="B22:I22"/>
    <mergeCell ref="A178:I178"/>
    <mergeCell ref="B179:I179"/>
    <mergeCell ref="B192:I192"/>
    <mergeCell ref="B193:I193"/>
    <mergeCell ref="B194:I194"/>
    <mergeCell ref="B137:I137"/>
    <mergeCell ref="B146:I146"/>
    <mergeCell ref="A153:I153"/>
    <mergeCell ref="B154:I154"/>
    <mergeCell ref="B161:I161"/>
    <mergeCell ref="B171:I171"/>
    <mergeCell ref="A101:I101"/>
    <mergeCell ref="B90:I90"/>
    <mergeCell ref="B95:I95"/>
    <mergeCell ref="B98:I98"/>
    <mergeCell ref="B199:I199"/>
    <mergeCell ref="B200:I200"/>
    <mergeCell ref="B102:I102"/>
    <mergeCell ref="B111:I111"/>
    <mergeCell ref="B118:I118"/>
    <mergeCell ref="A125:I125"/>
    <mergeCell ref="B126:I126"/>
    <mergeCell ref="B119:I119"/>
    <mergeCell ref="B122:I122"/>
    <mergeCell ref="B103:I103"/>
    <mergeCell ref="B106:I106"/>
    <mergeCell ref="B112:I112"/>
    <mergeCell ref="B115:I115"/>
  </mergeCells>
  <pageMargins left="0.7" right="0.7" top="0.75" bottom="0.75" header="0.3" footer="0.3"/>
  <pageSetup paperSize="9" scale="61" orientation="portrait" r:id="rId1"/>
  <rowBreaks count="1" manualBreakCount="1">
    <brk id="60" max="8" man="1"/>
  </rowBreaks>
  <colBreaks count="1" manualBreakCount="1">
    <brk id="1" max="1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Бр</vt:lpstr>
      <vt:lpstr>Показатели Бр</vt:lpstr>
      <vt:lpstr>Поселения</vt:lpstr>
      <vt:lpstr>Показатели поселения</vt:lpstr>
      <vt:lpstr>'Показатели поселения'!_GoBack</vt:lpstr>
      <vt:lpstr>Бр!Заголовки_для_печати</vt:lpstr>
      <vt:lpstr>Поселения!Заголовки_для_печати</vt:lpstr>
      <vt:lpstr>Бр!Область_печати</vt:lpstr>
      <vt:lpstr>'Показатели Бр'!Область_печати</vt:lpstr>
      <vt:lpstr>'Показатели поселения'!Область_печати</vt:lpstr>
      <vt:lpstr>Поселения!Область_печати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Бурматова Людмила Михайловна</cp:lastModifiedBy>
  <cp:lastPrinted>2016-03-14T06:57:56Z</cp:lastPrinted>
  <dcterms:created xsi:type="dcterms:W3CDTF">2014-04-24T03:02:31Z</dcterms:created>
  <dcterms:modified xsi:type="dcterms:W3CDTF">2016-03-23T08:39:01Z</dcterms:modified>
</cp:coreProperties>
</file>